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E:\三、社会力量\2026年\4、专家评审\2026年项目专家评审会\定稿\"/>
    </mc:Choice>
  </mc:AlternateContent>
  <xr:revisionPtr revIDLastSave="0" documentId="13_ncr:1_{0F41EE42-1D89-44C7-95D2-A51A230C09EF}" xr6:coauthVersionLast="47" xr6:coauthVersionMax="47" xr10:uidLastSave="{00000000-0000-0000-0000-000000000000}"/>
  <bookViews>
    <workbookView xWindow="-120" yWindow="-120" windowWidth="29040" windowHeight="15720" firstSheet="2" activeTab="2" xr2:uid="{00000000-000D-0000-FFFF-FFFF00000000}"/>
  </bookViews>
  <sheets>
    <sheet name="申请汇总表-总表" sheetId="1" state="hidden" r:id="rId1"/>
    <sheet name="申请汇总表-定稿" sheetId="7" state="hidden" r:id="rId2"/>
    <sheet name="申请汇总表0127" sheetId="11" r:id="rId3"/>
    <sheet name="申请汇总表-A&amp;B" sheetId="12" state="hidden" r:id="rId4"/>
    <sheet name="申请表汇总-革命老区" sheetId="9" state="hidden" r:id="rId5"/>
    <sheet name="Sheet2" sheetId="8" state="hidden" r:id="rId6"/>
  </sheets>
  <definedNames>
    <definedName name="_xlnm._FilterDatabase" localSheetId="2" hidden="1">申请汇总表0127!$A$2:$Q$80</definedName>
    <definedName name="_xlnm._FilterDatabase" localSheetId="3" hidden="1">'申请汇总表-A&amp;B'!$A$3:$P$82</definedName>
    <definedName name="_xlnm._FilterDatabase" localSheetId="1" hidden="1">'申请汇总表-定稿'!$A$3:$T$125</definedName>
    <definedName name="_xlnm._FilterDatabase" localSheetId="0" hidden="1">'申请汇总表-总表'!$A$3:$AD$130</definedName>
    <definedName name="_xlnm.Print_Area" localSheetId="2">申请汇总表0127!$A$1:$I$80</definedName>
    <definedName name="_xlnm.Print_Area" localSheetId="3">'申请汇总表-A&amp;B'!$A$1:$P$87</definedName>
    <definedName name="_xlnm.Print_Area" localSheetId="1">'申请汇总表-定稿'!$A$1:$P$134</definedName>
    <definedName name="_xlnm.Print_Area" localSheetId="0">'申请汇总表-总表'!$A$1:$AA$130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8" l="1"/>
  <c r="U11" i="8"/>
  <c r="M11" i="8"/>
  <c r="A11" i="8"/>
  <c r="V10" i="8"/>
  <c r="U10" i="8"/>
  <c r="M10" i="8"/>
  <c r="A10" i="8"/>
  <c r="V9" i="8"/>
  <c r="U9" i="8"/>
  <c r="M9" i="8"/>
  <c r="A9" i="8"/>
  <c r="V8" i="8"/>
  <c r="U8" i="8"/>
  <c r="M8" i="8"/>
  <c r="A8" i="8"/>
  <c r="V7" i="8"/>
  <c r="M7" i="8"/>
  <c r="A7" i="8"/>
  <c r="V6" i="8"/>
  <c r="U6" i="8"/>
  <c r="M6" i="8"/>
  <c r="A6" i="8"/>
  <c r="V5" i="8"/>
  <c r="M5" i="8"/>
  <c r="A5" i="8"/>
  <c r="V4" i="8"/>
  <c r="U4" i="8"/>
  <c r="M4" i="8"/>
  <c r="A4" i="8"/>
  <c r="V3" i="8"/>
  <c r="U3" i="8"/>
  <c r="M3" i="8"/>
  <c r="A3" i="8"/>
  <c r="A9" i="9"/>
  <c r="A8" i="9"/>
  <c r="A7" i="9"/>
  <c r="A6" i="9"/>
  <c r="A5" i="9"/>
  <c r="A4" i="9"/>
  <c r="S82" i="12"/>
  <c r="R82" i="12"/>
  <c r="N82" i="12"/>
  <c r="Q82" i="12" s="1"/>
  <c r="A82" i="12"/>
  <c r="S81" i="12"/>
  <c r="R81" i="12"/>
  <c r="Q81" i="12"/>
  <c r="N81" i="12"/>
  <c r="A81" i="12"/>
  <c r="S80" i="12"/>
  <c r="R80" i="12"/>
  <c r="N80" i="12"/>
  <c r="Q80" i="12" s="1"/>
  <c r="A80" i="12"/>
  <c r="S79" i="12"/>
  <c r="R79" i="12"/>
  <c r="Q79" i="12"/>
  <c r="A79" i="12"/>
  <c r="S78" i="12"/>
  <c r="R78" i="12"/>
  <c r="Q78" i="12"/>
  <c r="A78" i="12"/>
  <c r="S77" i="12"/>
  <c r="R77" i="12"/>
  <c r="Q77" i="12"/>
  <c r="A77" i="12"/>
  <c r="S76" i="12"/>
  <c r="R76" i="12"/>
  <c r="Q76" i="12"/>
  <c r="N76" i="12"/>
  <c r="A76" i="12"/>
  <c r="S75" i="12"/>
  <c r="R75" i="12"/>
  <c r="N75" i="12"/>
  <c r="Q75" i="12" s="1"/>
  <c r="S74" i="12"/>
  <c r="R74" i="12"/>
  <c r="Q74" i="12"/>
  <c r="N74" i="12"/>
  <c r="A74" i="12"/>
  <c r="S73" i="12"/>
  <c r="R73" i="12"/>
  <c r="Q73" i="12"/>
  <c r="N73" i="12"/>
  <c r="A73" i="12"/>
  <c r="S72" i="12"/>
  <c r="R72" i="12"/>
  <c r="N72" i="12"/>
  <c r="Q72" i="12" s="1"/>
  <c r="A72" i="12"/>
  <c r="S71" i="12"/>
  <c r="R71" i="12"/>
  <c r="Q71" i="12"/>
  <c r="N71" i="12"/>
  <c r="S70" i="12"/>
  <c r="R70" i="12"/>
  <c r="N70" i="12"/>
  <c r="Q70" i="12" s="1"/>
  <c r="A70" i="12"/>
  <c r="S69" i="12"/>
  <c r="R69" i="12"/>
  <c r="Q69" i="12"/>
  <c r="N69" i="12"/>
  <c r="A69" i="12"/>
  <c r="S68" i="12"/>
  <c r="R68" i="12"/>
  <c r="Q68" i="12"/>
  <c r="N68" i="12"/>
  <c r="A68" i="12"/>
  <c r="S67" i="12"/>
  <c r="R67" i="12"/>
  <c r="N67" i="12"/>
  <c r="Q67" i="12" s="1"/>
  <c r="A67" i="12"/>
  <c r="S66" i="12"/>
  <c r="R66" i="12"/>
  <c r="Q66" i="12"/>
  <c r="N66" i="12"/>
  <c r="A66" i="12"/>
  <c r="S65" i="12"/>
  <c r="R65" i="12"/>
  <c r="N65" i="12"/>
  <c r="Q65" i="12" s="1"/>
  <c r="S64" i="12"/>
  <c r="R64" i="12"/>
  <c r="Q64" i="12"/>
  <c r="N64" i="12"/>
  <c r="A64" i="12"/>
  <c r="S63" i="12"/>
  <c r="R63" i="12"/>
  <c r="Q63" i="12"/>
  <c r="N63" i="12"/>
  <c r="S62" i="12"/>
  <c r="R62" i="12"/>
  <c r="Q62" i="12"/>
  <c r="N62" i="12"/>
  <c r="A62" i="12"/>
  <c r="S61" i="12"/>
  <c r="R61" i="12"/>
  <c r="N61" i="12"/>
  <c r="Q61" i="12" s="1"/>
  <c r="A61" i="12"/>
  <c r="S60" i="12"/>
  <c r="R60" i="12"/>
  <c r="N60" i="12"/>
  <c r="Q60" i="12" s="1"/>
  <c r="A60" i="12"/>
  <c r="S59" i="12"/>
  <c r="R59" i="12"/>
  <c r="Q59" i="12"/>
  <c r="N59" i="12"/>
  <c r="A59" i="12"/>
  <c r="S58" i="12"/>
  <c r="R58" i="12"/>
  <c r="Q58" i="12"/>
  <c r="A58" i="12"/>
  <c r="S57" i="12"/>
  <c r="R57" i="12"/>
  <c r="Q57" i="12"/>
  <c r="N57" i="12"/>
  <c r="A57" i="12"/>
  <c r="S56" i="12"/>
  <c r="R56" i="12"/>
  <c r="N56" i="12"/>
  <c r="Q56" i="12" s="1"/>
  <c r="A56" i="12"/>
  <c r="S55" i="12"/>
  <c r="R55" i="12"/>
  <c r="N55" i="12"/>
  <c r="Q55" i="12" s="1"/>
  <c r="A55" i="12"/>
  <c r="S54" i="12"/>
  <c r="R54" i="12"/>
  <c r="Q54" i="12"/>
  <c r="N54" i="12"/>
  <c r="A54" i="12"/>
  <c r="S53" i="12"/>
  <c r="R53" i="12"/>
  <c r="Q53" i="12"/>
  <c r="N53" i="12"/>
  <c r="A53" i="12"/>
  <c r="S52" i="12"/>
  <c r="R52" i="12"/>
  <c r="Q52" i="12"/>
  <c r="N52" i="12"/>
  <c r="S51" i="12"/>
  <c r="R51" i="12"/>
  <c r="N51" i="12"/>
  <c r="Q51" i="12" s="1"/>
  <c r="A51" i="12"/>
  <c r="S50" i="12"/>
  <c r="R50" i="12"/>
  <c r="N50" i="12"/>
  <c r="Q50" i="12" s="1"/>
  <c r="A50" i="12"/>
  <c r="S49" i="12"/>
  <c r="R49" i="12"/>
  <c r="Q49" i="12"/>
  <c r="N49" i="12"/>
  <c r="A49" i="12"/>
  <c r="S48" i="12"/>
  <c r="R48" i="12"/>
  <c r="Q48" i="12"/>
  <c r="N48" i="12"/>
  <c r="A48" i="12"/>
  <c r="S47" i="12"/>
  <c r="R47" i="12"/>
  <c r="Q47" i="12"/>
  <c r="N47" i="12"/>
  <c r="S46" i="12"/>
  <c r="R46" i="12"/>
  <c r="N46" i="12"/>
  <c r="Q46" i="12" s="1"/>
  <c r="A46" i="12"/>
  <c r="S45" i="12"/>
  <c r="R45" i="12"/>
  <c r="Q45" i="12"/>
  <c r="N45" i="12"/>
  <c r="A45" i="12"/>
  <c r="S44" i="12"/>
  <c r="R44" i="12"/>
  <c r="Q44" i="12"/>
  <c r="N44" i="12"/>
  <c r="A44" i="12"/>
  <c r="S43" i="12"/>
  <c r="R43" i="12"/>
  <c r="Q43" i="12"/>
  <c r="N43" i="12"/>
  <c r="A43" i="12"/>
  <c r="S42" i="12"/>
  <c r="R42" i="12"/>
  <c r="Q42" i="12"/>
  <c r="N42" i="12"/>
  <c r="S41" i="12"/>
  <c r="N41" i="12"/>
  <c r="Q41" i="12" s="1"/>
  <c r="K41" i="12"/>
  <c r="R41" i="12" s="1"/>
  <c r="A41" i="12"/>
  <c r="S40" i="12"/>
  <c r="R40" i="12"/>
  <c r="N40" i="12"/>
  <c r="Q40" i="12" s="1"/>
  <c r="A40" i="12"/>
  <c r="S39" i="12"/>
  <c r="R39" i="12"/>
  <c r="Q39" i="12"/>
  <c r="N39" i="12"/>
  <c r="A39" i="12"/>
  <c r="S38" i="12"/>
  <c r="R38" i="12"/>
  <c r="Q38" i="12"/>
  <c r="N38" i="12"/>
  <c r="A38" i="12"/>
  <c r="S37" i="12"/>
  <c r="R37" i="12"/>
  <c r="Q37" i="12"/>
  <c r="N37" i="12"/>
  <c r="A37" i="12"/>
  <c r="S36" i="12"/>
  <c r="R36" i="12"/>
  <c r="Q36" i="12"/>
  <c r="N36" i="12"/>
  <c r="A36" i="12"/>
  <c r="S35" i="12"/>
  <c r="R35" i="12"/>
  <c r="Q35" i="12"/>
  <c r="N35" i="12"/>
  <c r="A35" i="12"/>
  <c r="S34" i="12"/>
  <c r="R34" i="12"/>
  <c r="N34" i="12"/>
  <c r="Q34" i="12" s="1"/>
  <c r="A34" i="12"/>
  <c r="S33" i="12"/>
  <c r="R33" i="12"/>
  <c r="Q33" i="12"/>
  <c r="N33" i="12"/>
  <c r="A33" i="12"/>
  <c r="S32" i="12"/>
  <c r="R32" i="12"/>
  <c r="Q32" i="12"/>
  <c r="N32" i="12"/>
  <c r="A32" i="12"/>
  <c r="S31" i="12"/>
  <c r="R31" i="12"/>
  <c r="Q31" i="12"/>
  <c r="N31" i="12"/>
  <c r="A31" i="12"/>
  <c r="S30" i="12"/>
  <c r="R30" i="12"/>
  <c r="Q30" i="12"/>
  <c r="N30" i="12"/>
  <c r="A30" i="12"/>
  <c r="S29" i="12"/>
  <c r="R29" i="12"/>
  <c r="Q29" i="12"/>
  <c r="N29" i="12"/>
  <c r="A29" i="12"/>
  <c r="S28" i="12"/>
  <c r="R28" i="12"/>
  <c r="N28" i="12"/>
  <c r="Q28" i="12" s="1"/>
  <c r="A28" i="12"/>
  <c r="S27" i="12"/>
  <c r="R27" i="12"/>
  <c r="Q27" i="12"/>
  <c r="N27" i="12"/>
  <c r="A27" i="12"/>
  <c r="S26" i="12"/>
  <c r="R26" i="12"/>
  <c r="Q26" i="12"/>
  <c r="N26" i="12"/>
  <c r="A26" i="12"/>
  <c r="S25" i="12"/>
  <c r="R25" i="12"/>
  <c r="Q25" i="12"/>
  <c r="N25" i="12"/>
  <c r="A25" i="12"/>
  <c r="S24" i="12"/>
  <c r="R24" i="12"/>
  <c r="Q24" i="12"/>
  <c r="N24" i="12"/>
  <c r="A24" i="12"/>
  <c r="S23" i="12"/>
  <c r="R23" i="12"/>
  <c r="Q23" i="12"/>
  <c r="N23" i="12"/>
  <c r="A23" i="12"/>
  <c r="S22" i="12"/>
  <c r="R22" i="12"/>
  <c r="N22" i="12"/>
  <c r="Q22" i="12" s="1"/>
  <c r="A22" i="12"/>
  <c r="S21" i="12"/>
  <c r="R21" i="12"/>
  <c r="Q21" i="12"/>
  <c r="N21" i="12"/>
  <c r="A21" i="12"/>
  <c r="S20" i="12"/>
  <c r="R20" i="12"/>
  <c r="Q20" i="12"/>
  <c r="N20" i="12"/>
  <c r="A20" i="12"/>
  <c r="S19" i="12"/>
  <c r="R19" i="12"/>
  <c r="Q19" i="12"/>
  <c r="N19" i="12"/>
  <c r="A19" i="12"/>
  <c r="S18" i="12"/>
  <c r="R18" i="12"/>
  <c r="Q18" i="12"/>
  <c r="N18" i="12"/>
  <c r="A18" i="12"/>
  <c r="S17" i="12"/>
  <c r="R17" i="12"/>
  <c r="Q17" i="12"/>
  <c r="N17" i="12"/>
  <c r="A17" i="12"/>
  <c r="S16" i="12"/>
  <c r="R16" i="12"/>
  <c r="N16" i="12"/>
  <c r="Q16" i="12" s="1"/>
  <c r="A16" i="12"/>
  <c r="S15" i="12"/>
  <c r="R15" i="12"/>
  <c r="Q15" i="12"/>
  <c r="N15" i="12"/>
  <c r="A15" i="12"/>
  <c r="S14" i="12"/>
  <c r="R14" i="12"/>
  <c r="Q14" i="12"/>
  <c r="N14" i="12"/>
  <c r="A14" i="12"/>
  <c r="S13" i="12"/>
  <c r="R13" i="12"/>
  <c r="Q13" i="12"/>
  <c r="N13" i="12"/>
  <c r="A13" i="12"/>
  <c r="S12" i="12"/>
  <c r="R12" i="12"/>
  <c r="Q12" i="12"/>
  <c r="N12" i="12"/>
  <c r="A12" i="12"/>
  <c r="S11" i="12"/>
  <c r="R11" i="12"/>
  <c r="Q11" i="12"/>
  <c r="N11" i="12"/>
  <c r="A11" i="12"/>
  <c r="S10" i="12"/>
  <c r="R10" i="12"/>
  <c r="N10" i="12"/>
  <c r="Q10" i="12" s="1"/>
  <c r="A10" i="12"/>
  <c r="S9" i="12"/>
  <c r="R9" i="12"/>
  <c r="N9" i="12"/>
  <c r="Q9" i="12" s="1"/>
  <c r="S8" i="12"/>
  <c r="R8" i="12"/>
  <c r="Q8" i="12"/>
  <c r="N8" i="12"/>
  <c r="A8" i="12"/>
  <c r="S7" i="12"/>
  <c r="R7" i="12"/>
  <c r="Q7" i="12"/>
  <c r="N7" i="12"/>
  <c r="A7" i="12"/>
  <c r="S6" i="12"/>
  <c r="R6" i="12"/>
  <c r="Q6" i="12"/>
  <c r="N6" i="12"/>
  <c r="A6" i="12"/>
  <c r="S5" i="12"/>
  <c r="R5" i="12"/>
  <c r="N5" i="12"/>
  <c r="Q5" i="12" s="1"/>
  <c r="A5" i="12"/>
  <c r="S4" i="12"/>
  <c r="R4" i="12"/>
  <c r="N4" i="12"/>
  <c r="Q4" i="12" s="1"/>
  <c r="A4" i="12"/>
  <c r="N2" i="12"/>
  <c r="M2" i="12"/>
  <c r="L2" i="12"/>
  <c r="I81" i="11"/>
  <c r="H81" i="11"/>
  <c r="G81" i="11"/>
  <c r="A80" i="11"/>
  <c r="A79" i="11"/>
  <c r="A78" i="11"/>
  <c r="P77" i="11"/>
  <c r="O77" i="11"/>
  <c r="N77" i="11"/>
  <c r="A77" i="11"/>
  <c r="P76" i="11"/>
  <c r="O76" i="11"/>
  <c r="N76" i="11"/>
  <c r="A76" i="11"/>
  <c r="P75" i="11"/>
  <c r="O75" i="11"/>
  <c r="N75" i="11"/>
  <c r="A75" i="11"/>
  <c r="P74" i="11"/>
  <c r="O74" i="11"/>
  <c r="N74" i="11"/>
  <c r="P73" i="11"/>
  <c r="O73" i="11"/>
  <c r="N73" i="11"/>
  <c r="A73" i="11"/>
  <c r="P72" i="11"/>
  <c r="O72" i="11"/>
  <c r="N72" i="11"/>
  <c r="A72" i="11"/>
  <c r="P71" i="11"/>
  <c r="O71" i="11"/>
  <c r="N71" i="11"/>
  <c r="A71" i="11"/>
  <c r="P70" i="11"/>
  <c r="O70" i="11"/>
  <c r="N70" i="11"/>
  <c r="P69" i="11"/>
  <c r="O69" i="11"/>
  <c r="N69" i="11"/>
  <c r="A69" i="11"/>
  <c r="P68" i="11"/>
  <c r="O68" i="11"/>
  <c r="N68" i="11"/>
  <c r="A68" i="11"/>
  <c r="P67" i="11"/>
  <c r="O67" i="11"/>
  <c r="N67" i="11"/>
  <c r="A67" i="11"/>
  <c r="P66" i="11"/>
  <c r="O66" i="11"/>
  <c r="N66" i="11"/>
  <c r="A66" i="11"/>
  <c r="P65" i="11"/>
  <c r="O65" i="11"/>
  <c r="N65" i="11"/>
  <c r="A65" i="11"/>
  <c r="P64" i="11"/>
  <c r="O64" i="11"/>
  <c r="N64" i="11"/>
  <c r="P63" i="11"/>
  <c r="O63" i="11"/>
  <c r="N63" i="11"/>
  <c r="A63" i="11"/>
  <c r="P62" i="11"/>
  <c r="O62" i="11"/>
  <c r="N62" i="11"/>
  <c r="P61" i="11"/>
  <c r="O61" i="11"/>
  <c r="N61" i="11"/>
  <c r="A61" i="11"/>
  <c r="P60" i="11"/>
  <c r="O60" i="11"/>
  <c r="N60" i="11"/>
  <c r="A60" i="11"/>
  <c r="P59" i="11"/>
  <c r="O59" i="11"/>
  <c r="N59" i="11"/>
  <c r="A59" i="11"/>
  <c r="P58" i="11"/>
  <c r="O58" i="11"/>
  <c r="N58" i="11"/>
  <c r="A58" i="11"/>
  <c r="P57" i="11"/>
  <c r="O57" i="11"/>
  <c r="N57" i="11"/>
  <c r="A57" i="11"/>
  <c r="P56" i="11"/>
  <c r="O56" i="11"/>
  <c r="N56" i="11"/>
  <c r="A56" i="11"/>
  <c r="P55" i="11"/>
  <c r="O55" i="11"/>
  <c r="N55" i="11"/>
  <c r="A55" i="11"/>
  <c r="P54" i="11"/>
  <c r="O54" i="11"/>
  <c r="N54" i="11"/>
  <c r="A54" i="11"/>
  <c r="P53" i="11"/>
  <c r="O53" i="11"/>
  <c r="N53" i="11"/>
  <c r="A53" i="11"/>
  <c r="P52" i="11"/>
  <c r="O52" i="11"/>
  <c r="N52" i="11"/>
  <c r="A52" i="11"/>
  <c r="P51" i="11"/>
  <c r="O51" i="11"/>
  <c r="N51" i="11"/>
  <c r="P50" i="11"/>
  <c r="O50" i="11"/>
  <c r="N50" i="11"/>
  <c r="A50" i="11"/>
  <c r="P49" i="11"/>
  <c r="O49" i="11"/>
  <c r="N49" i="11"/>
  <c r="A49" i="11"/>
  <c r="P48" i="11"/>
  <c r="O48" i="11"/>
  <c r="N48" i="11"/>
  <c r="A48" i="11"/>
  <c r="P47" i="11"/>
  <c r="O47" i="11"/>
  <c r="N47" i="11"/>
  <c r="A47" i="11"/>
  <c r="P46" i="11"/>
  <c r="O46" i="11"/>
  <c r="N46" i="11"/>
  <c r="P45" i="11"/>
  <c r="O45" i="11"/>
  <c r="N45" i="11"/>
  <c r="A45" i="11"/>
  <c r="P44" i="11"/>
  <c r="O44" i="11"/>
  <c r="N44" i="11"/>
  <c r="A44" i="11"/>
  <c r="P43" i="11"/>
  <c r="O43" i="11"/>
  <c r="N43" i="11"/>
  <c r="A43" i="11"/>
  <c r="P42" i="11"/>
  <c r="O42" i="11"/>
  <c r="N42" i="11"/>
  <c r="A42" i="11"/>
  <c r="P41" i="11"/>
  <c r="O41" i="11"/>
  <c r="N41" i="11"/>
  <c r="P40" i="11"/>
  <c r="O40" i="11"/>
  <c r="N40" i="11"/>
  <c r="G40" i="11"/>
  <c r="A40" i="11"/>
  <c r="P39" i="11"/>
  <c r="O39" i="11"/>
  <c r="N39" i="11"/>
  <c r="A39" i="11"/>
  <c r="P38" i="11"/>
  <c r="O38" i="11"/>
  <c r="N38" i="11"/>
  <c r="A38" i="11"/>
  <c r="P37" i="11"/>
  <c r="O37" i="11"/>
  <c r="N37" i="11"/>
  <c r="A37" i="11"/>
  <c r="P36" i="11"/>
  <c r="O36" i="11"/>
  <c r="N36" i="11"/>
  <c r="A36" i="11"/>
  <c r="P35" i="11"/>
  <c r="O35" i="11"/>
  <c r="N35" i="11"/>
  <c r="A35" i="11"/>
  <c r="P34" i="11"/>
  <c r="O34" i="11"/>
  <c r="N34" i="11"/>
  <c r="A34" i="11"/>
  <c r="P33" i="11"/>
  <c r="O33" i="11"/>
  <c r="N33" i="11"/>
  <c r="A33" i="11"/>
  <c r="P32" i="11"/>
  <c r="O32" i="11"/>
  <c r="N32" i="11"/>
  <c r="A32" i="11"/>
  <c r="P31" i="11"/>
  <c r="O31" i="11"/>
  <c r="N31" i="11"/>
  <c r="A31" i="11"/>
  <c r="P30" i="11"/>
  <c r="O30" i="11"/>
  <c r="N30" i="11"/>
  <c r="A30" i="11"/>
  <c r="P29" i="11"/>
  <c r="O29" i="11"/>
  <c r="N29" i="11"/>
  <c r="A29" i="11"/>
  <c r="P28" i="11"/>
  <c r="O28" i="11"/>
  <c r="N28" i="11"/>
  <c r="A28" i="11"/>
  <c r="P27" i="11"/>
  <c r="O27" i="11"/>
  <c r="N27" i="11"/>
  <c r="A27" i="11"/>
  <c r="P26" i="11"/>
  <c r="O26" i="11"/>
  <c r="N26" i="11"/>
  <c r="A26" i="11"/>
  <c r="P25" i="11"/>
  <c r="O25" i="11"/>
  <c r="N25" i="11"/>
  <c r="A25" i="11"/>
  <c r="P24" i="11"/>
  <c r="O24" i="11"/>
  <c r="N24" i="11"/>
  <c r="A24" i="11"/>
  <c r="P23" i="11"/>
  <c r="O23" i="11"/>
  <c r="N23" i="11"/>
  <c r="A23" i="11"/>
  <c r="P22" i="11"/>
  <c r="O22" i="11"/>
  <c r="N22" i="11"/>
  <c r="A22" i="11"/>
  <c r="P21" i="11"/>
  <c r="O21" i="11"/>
  <c r="N21" i="11"/>
  <c r="A21" i="11"/>
  <c r="P20" i="11"/>
  <c r="O20" i="11"/>
  <c r="N20" i="11"/>
  <c r="A20" i="11"/>
  <c r="P19" i="11"/>
  <c r="O19" i="11"/>
  <c r="N19" i="11"/>
  <c r="A19" i="11"/>
  <c r="P18" i="11"/>
  <c r="O18" i="11"/>
  <c r="N18" i="11"/>
  <c r="A18" i="11"/>
  <c r="P17" i="11"/>
  <c r="O17" i="11"/>
  <c r="N17" i="11"/>
  <c r="A17" i="11"/>
  <c r="P16" i="11"/>
  <c r="O16" i="11"/>
  <c r="N16" i="11"/>
  <c r="A16" i="11"/>
  <c r="P15" i="11"/>
  <c r="O15" i="11"/>
  <c r="N15" i="11"/>
  <c r="A15" i="11"/>
  <c r="P14" i="11"/>
  <c r="O14" i="11"/>
  <c r="N14" i="11"/>
  <c r="A14" i="11"/>
  <c r="P13" i="11"/>
  <c r="O13" i="11"/>
  <c r="N13" i="11"/>
  <c r="A13" i="11"/>
  <c r="P12" i="11"/>
  <c r="O12" i="11"/>
  <c r="N12" i="11"/>
  <c r="A12" i="11"/>
  <c r="P11" i="11"/>
  <c r="O11" i="11"/>
  <c r="N11" i="11"/>
  <c r="A11" i="11"/>
  <c r="P10" i="11"/>
  <c r="O10" i="11"/>
  <c r="N10" i="11"/>
  <c r="A10" i="11"/>
  <c r="P9" i="11"/>
  <c r="O9" i="11"/>
  <c r="N9" i="11"/>
  <c r="A9" i="11"/>
  <c r="P8" i="11"/>
  <c r="O8" i="11"/>
  <c r="N8" i="11"/>
  <c r="P7" i="11"/>
  <c r="O7" i="11"/>
  <c r="N7" i="11"/>
  <c r="A7" i="11"/>
  <c r="P6" i="11"/>
  <c r="O6" i="11"/>
  <c r="N6" i="11"/>
  <c r="A6" i="11"/>
  <c r="P5" i="11"/>
  <c r="O5" i="11"/>
  <c r="N5" i="11"/>
  <c r="A5" i="11"/>
  <c r="P4" i="11"/>
  <c r="O4" i="11"/>
  <c r="N4" i="11"/>
  <c r="A4" i="11"/>
  <c r="P3" i="11"/>
  <c r="O3" i="11"/>
  <c r="N3" i="11"/>
  <c r="A3" i="11"/>
  <c r="M125" i="7"/>
  <c r="T122" i="7"/>
  <c r="S122" i="7"/>
  <c r="N122" i="7"/>
  <c r="A122" i="7"/>
  <c r="T121" i="7"/>
  <c r="S121" i="7"/>
  <c r="N121" i="7"/>
  <c r="A121" i="7"/>
  <c r="T120" i="7"/>
  <c r="S120" i="7"/>
  <c r="A120" i="7"/>
  <c r="T119" i="7"/>
  <c r="S119" i="7"/>
  <c r="A119" i="7"/>
  <c r="T118" i="7"/>
  <c r="S118" i="7"/>
  <c r="N118" i="7"/>
  <c r="T117" i="7"/>
  <c r="S117" i="7"/>
  <c r="N117" i="7"/>
  <c r="A117" i="7"/>
  <c r="T116" i="7"/>
  <c r="S116" i="7"/>
  <c r="A116" i="7"/>
  <c r="T115" i="7"/>
  <c r="S115" i="7"/>
  <c r="N115" i="7"/>
  <c r="A115" i="7"/>
  <c r="T114" i="7"/>
  <c r="S114" i="7"/>
  <c r="N114" i="7"/>
  <c r="A114" i="7"/>
  <c r="T113" i="7"/>
  <c r="S113" i="7"/>
  <c r="N113" i="7"/>
  <c r="T112" i="7"/>
  <c r="S112" i="7"/>
  <c r="N112" i="7"/>
  <c r="A112" i="7"/>
  <c r="T111" i="7"/>
  <c r="S111" i="7"/>
  <c r="N111" i="7"/>
  <c r="A111" i="7"/>
  <c r="T110" i="7"/>
  <c r="S110" i="7"/>
  <c r="N110" i="7"/>
  <c r="A110" i="7"/>
  <c r="T109" i="7"/>
  <c r="S109" i="7"/>
  <c r="N109" i="7"/>
  <c r="A109" i="7"/>
  <c r="T108" i="7"/>
  <c r="S108" i="7"/>
  <c r="N108" i="7"/>
  <c r="A108" i="7"/>
  <c r="T107" i="7"/>
  <c r="S107" i="7"/>
  <c r="N107" i="7"/>
  <c r="T106" i="7"/>
  <c r="S106" i="7"/>
  <c r="N106" i="7"/>
  <c r="A106" i="7"/>
  <c r="T105" i="7"/>
  <c r="S105" i="7"/>
  <c r="N105" i="7"/>
  <c r="T104" i="7"/>
  <c r="S104" i="7"/>
  <c r="N104" i="7"/>
  <c r="A104" i="7"/>
  <c r="T103" i="7"/>
  <c r="S103" i="7"/>
  <c r="A103" i="7"/>
  <c r="T102" i="7"/>
  <c r="S102" i="7"/>
  <c r="A102" i="7"/>
  <c r="T101" i="7"/>
  <c r="S101" i="7"/>
  <c r="N101" i="7"/>
  <c r="A101" i="7"/>
  <c r="T100" i="7"/>
  <c r="S100" i="7"/>
  <c r="N100" i="7"/>
  <c r="A100" i="7"/>
  <c r="T99" i="7"/>
  <c r="S99" i="7"/>
  <c r="N99" i="7"/>
  <c r="A99" i="7"/>
  <c r="T98" i="7"/>
  <c r="S98" i="7"/>
  <c r="A98" i="7"/>
  <c r="T97" i="7"/>
  <c r="S97" i="7"/>
  <c r="A97" i="7"/>
  <c r="T96" i="7"/>
  <c r="S96" i="7"/>
  <c r="N96" i="7"/>
  <c r="A96" i="7"/>
  <c r="T95" i="7"/>
  <c r="S95" i="7"/>
  <c r="A95" i="7"/>
  <c r="T94" i="7"/>
  <c r="S94" i="7"/>
  <c r="A94" i="7"/>
  <c r="T93" i="7"/>
  <c r="S93" i="7"/>
  <c r="A93" i="7"/>
  <c r="T92" i="7"/>
  <c r="S92" i="7"/>
  <c r="N92" i="7"/>
  <c r="A92" i="7"/>
  <c r="T91" i="7"/>
  <c r="S91" i="7"/>
  <c r="N91" i="7"/>
  <c r="A91" i="7"/>
  <c r="T90" i="7"/>
  <c r="S90" i="7"/>
  <c r="N90" i="7"/>
  <c r="A90" i="7"/>
  <c r="T89" i="7"/>
  <c r="S89" i="7"/>
  <c r="N89" i="7"/>
  <c r="A89" i="7"/>
  <c r="T88" i="7"/>
  <c r="S88" i="7"/>
  <c r="N88" i="7"/>
  <c r="T87" i="7"/>
  <c r="S87" i="7"/>
  <c r="N87" i="7"/>
  <c r="A87" i="7"/>
  <c r="T86" i="7"/>
  <c r="S86" i="7"/>
  <c r="N86" i="7"/>
  <c r="A86" i="7"/>
  <c r="T85" i="7"/>
  <c r="S85" i="7"/>
  <c r="A85" i="7"/>
  <c r="T84" i="7"/>
  <c r="S84" i="7"/>
  <c r="N84" i="7"/>
  <c r="A84" i="7"/>
  <c r="T83" i="7"/>
  <c r="S83" i="7"/>
  <c r="N83" i="7"/>
  <c r="A83" i="7"/>
  <c r="T82" i="7"/>
  <c r="S82" i="7"/>
  <c r="N82" i="7"/>
  <c r="T81" i="7"/>
  <c r="S81" i="7"/>
  <c r="N81" i="7"/>
  <c r="A81" i="7"/>
  <c r="T80" i="7"/>
  <c r="S80" i="7"/>
  <c r="N80" i="7"/>
  <c r="A80" i="7"/>
  <c r="T79" i="7"/>
  <c r="S79" i="7"/>
  <c r="A79" i="7"/>
  <c r="T78" i="7"/>
  <c r="S78" i="7"/>
  <c r="A78" i="7"/>
  <c r="T77" i="7"/>
  <c r="S77" i="7"/>
  <c r="N77" i="7"/>
  <c r="A77" i="7"/>
  <c r="T76" i="7"/>
  <c r="S76" i="7"/>
  <c r="A76" i="7"/>
  <c r="T75" i="7"/>
  <c r="S75" i="7"/>
  <c r="N75" i="7"/>
  <c r="A75" i="7"/>
  <c r="T74" i="7"/>
  <c r="S74" i="7"/>
  <c r="A74" i="7"/>
  <c r="T73" i="7"/>
  <c r="S73" i="7"/>
  <c r="A73" i="7"/>
  <c r="T72" i="7"/>
  <c r="S72" i="7"/>
  <c r="A72" i="7"/>
  <c r="T71" i="7"/>
  <c r="S71" i="7"/>
  <c r="N71" i="7"/>
  <c r="A71" i="7"/>
  <c r="T70" i="7"/>
  <c r="S70" i="7"/>
  <c r="A70" i="7"/>
  <c r="T69" i="7"/>
  <c r="S69" i="7"/>
  <c r="N69" i="7"/>
  <c r="T68" i="7"/>
  <c r="S68" i="7"/>
  <c r="N68" i="7"/>
  <c r="K68" i="7"/>
  <c r="K125" i="7" s="1"/>
  <c r="A68" i="7"/>
  <c r="T67" i="7"/>
  <c r="S67" i="7"/>
  <c r="N67" i="7"/>
  <c r="A67" i="7"/>
  <c r="T66" i="7"/>
  <c r="S66" i="7"/>
  <c r="N66" i="7"/>
  <c r="A66" i="7"/>
  <c r="T65" i="7"/>
  <c r="S65" i="7"/>
  <c r="N65" i="7"/>
  <c r="A65" i="7"/>
  <c r="T64" i="7"/>
  <c r="S64" i="7"/>
  <c r="A64" i="7"/>
  <c r="T63" i="7"/>
  <c r="S63" i="7"/>
  <c r="N63" i="7"/>
  <c r="A63" i="7"/>
  <c r="T62" i="7"/>
  <c r="S62" i="7"/>
  <c r="N62" i="7"/>
  <c r="A62" i="7"/>
  <c r="T61" i="7"/>
  <c r="S61" i="7"/>
  <c r="A61" i="7"/>
  <c r="T60" i="7"/>
  <c r="S60" i="7"/>
  <c r="A60" i="7"/>
  <c r="T59" i="7"/>
  <c r="S59" i="7"/>
  <c r="A59" i="7"/>
  <c r="T58" i="7"/>
  <c r="S58" i="7"/>
  <c r="N58" i="7"/>
  <c r="A58" i="7"/>
  <c r="T57" i="7"/>
  <c r="S57" i="7"/>
  <c r="A57" i="7"/>
  <c r="T56" i="7"/>
  <c r="S56" i="7"/>
  <c r="A56" i="7"/>
  <c r="T55" i="7"/>
  <c r="S55" i="7"/>
  <c r="A55" i="7"/>
  <c r="T54" i="7"/>
  <c r="S54" i="7"/>
  <c r="N54" i="7"/>
  <c r="A54" i="7"/>
  <c r="T53" i="7"/>
  <c r="S53" i="7"/>
  <c r="N53" i="7"/>
  <c r="A53" i="7"/>
  <c r="T52" i="7"/>
  <c r="S52" i="7"/>
  <c r="N52" i="7"/>
  <c r="A52" i="7"/>
  <c r="T51" i="7"/>
  <c r="S51" i="7"/>
  <c r="A51" i="7"/>
  <c r="T50" i="7"/>
  <c r="S50" i="7"/>
  <c r="A50" i="7"/>
  <c r="T49" i="7"/>
  <c r="S49" i="7"/>
  <c r="A49" i="7"/>
  <c r="T48" i="7"/>
  <c r="S48" i="7"/>
  <c r="N48" i="7"/>
  <c r="A48" i="7"/>
  <c r="T47" i="7"/>
  <c r="S47" i="7"/>
  <c r="N47" i="7"/>
  <c r="A47" i="7"/>
  <c r="T46" i="7"/>
  <c r="S46" i="7"/>
  <c r="A46" i="7"/>
  <c r="T45" i="7"/>
  <c r="S45" i="7"/>
  <c r="N45" i="7"/>
  <c r="A45" i="7"/>
  <c r="T44" i="7"/>
  <c r="S44" i="7"/>
  <c r="N44" i="7"/>
  <c r="A44" i="7"/>
  <c r="T43" i="7"/>
  <c r="S43" i="7"/>
  <c r="N43" i="7"/>
  <c r="A43" i="7"/>
  <c r="T42" i="7"/>
  <c r="S42" i="7"/>
  <c r="N42" i="7"/>
  <c r="A42" i="7"/>
  <c r="T41" i="7"/>
  <c r="S41" i="7"/>
  <c r="N41" i="7"/>
  <c r="A41" i="7"/>
  <c r="T40" i="7"/>
  <c r="S40" i="7"/>
  <c r="N40" i="7"/>
  <c r="A40" i="7"/>
  <c r="T39" i="7"/>
  <c r="S39" i="7"/>
  <c r="N39" i="7"/>
  <c r="A39" i="7"/>
  <c r="T38" i="7"/>
  <c r="S38" i="7"/>
  <c r="A38" i="7"/>
  <c r="T37" i="7"/>
  <c r="S37" i="7"/>
  <c r="N37" i="7"/>
  <c r="A37" i="7"/>
  <c r="T36" i="7"/>
  <c r="S36" i="7"/>
  <c r="A36" i="7"/>
  <c r="T35" i="7"/>
  <c r="S35" i="7"/>
  <c r="N35" i="7"/>
  <c r="A35" i="7"/>
  <c r="T34" i="7"/>
  <c r="S34" i="7"/>
  <c r="N34" i="7"/>
  <c r="A34" i="7"/>
  <c r="T33" i="7"/>
  <c r="S33" i="7"/>
  <c r="N33" i="7"/>
  <c r="A33" i="7"/>
  <c r="T32" i="7"/>
  <c r="S32" i="7"/>
  <c r="N32" i="7"/>
  <c r="A32" i="7"/>
  <c r="T31" i="7"/>
  <c r="S31" i="7"/>
  <c r="N31" i="7"/>
  <c r="A31" i="7"/>
  <c r="T30" i="7"/>
  <c r="S30" i="7"/>
  <c r="N30" i="7"/>
  <c r="A30" i="7"/>
  <c r="T29" i="7"/>
  <c r="S29" i="7"/>
  <c r="A29" i="7"/>
  <c r="T28" i="7"/>
  <c r="S28" i="7"/>
  <c r="N28" i="7"/>
  <c r="A28" i="7"/>
  <c r="T27" i="7"/>
  <c r="S27" i="7"/>
  <c r="N27" i="7"/>
  <c r="A27" i="7"/>
  <c r="T26" i="7"/>
  <c r="S26" i="7"/>
  <c r="A26" i="7"/>
  <c r="T25" i="7"/>
  <c r="S25" i="7"/>
  <c r="A25" i="7"/>
  <c r="T24" i="7"/>
  <c r="S24" i="7"/>
  <c r="N24" i="7"/>
  <c r="A24" i="7"/>
  <c r="T23" i="7"/>
  <c r="S23" i="7"/>
  <c r="A23" i="7"/>
  <c r="T22" i="7"/>
  <c r="S22" i="7"/>
  <c r="N22" i="7"/>
  <c r="A22" i="7"/>
  <c r="T21" i="7"/>
  <c r="S21" i="7"/>
  <c r="N21" i="7"/>
  <c r="A21" i="7"/>
  <c r="T20" i="7"/>
  <c r="S20" i="7"/>
  <c r="A20" i="7"/>
  <c r="T19" i="7"/>
  <c r="S19" i="7"/>
  <c r="N19" i="7"/>
  <c r="A19" i="7"/>
  <c r="T18" i="7"/>
  <c r="S18" i="7"/>
  <c r="A18" i="7"/>
  <c r="T17" i="7"/>
  <c r="S17" i="7"/>
  <c r="N17" i="7"/>
  <c r="T16" i="7"/>
  <c r="S16" i="7"/>
  <c r="N16" i="7"/>
  <c r="A16" i="7"/>
  <c r="T15" i="7"/>
  <c r="S15" i="7"/>
  <c r="A15" i="7"/>
  <c r="T14" i="7"/>
  <c r="S14" i="7"/>
  <c r="N14" i="7"/>
  <c r="A14" i="7"/>
  <c r="T13" i="7"/>
  <c r="S13" i="7"/>
  <c r="N13" i="7"/>
  <c r="A13" i="7"/>
  <c r="T12" i="7"/>
  <c r="S12" i="7"/>
  <c r="A12" i="7"/>
  <c r="T11" i="7"/>
  <c r="S11" i="7"/>
  <c r="A11" i="7"/>
  <c r="T10" i="7"/>
  <c r="S10" i="7"/>
  <c r="N10" i="7"/>
  <c r="A10" i="7"/>
  <c r="T9" i="7"/>
  <c r="S9" i="7"/>
  <c r="N9" i="7"/>
  <c r="A9" i="7"/>
  <c r="T8" i="7"/>
  <c r="S8" i="7"/>
  <c r="N8" i="7"/>
  <c r="A8" i="7"/>
  <c r="T7" i="7"/>
  <c r="S7" i="7"/>
  <c r="A7" i="7"/>
  <c r="T6" i="7"/>
  <c r="S6" i="7"/>
  <c r="A6" i="7"/>
  <c r="T5" i="7"/>
  <c r="S5" i="7"/>
  <c r="A5" i="7"/>
  <c r="T4" i="7"/>
  <c r="S4" i="7"/>
  <c r="N4" i="7"/>
  <c r="A4" i="7"/>
  <c r="AD130" i="1"/>
  <c r="AC130" i="1"/>
  <c r="O130" i="1"/>
  <c r="A130" i="1"/>
  <c r="AD129" i="1"/>
  <c r="AC129" i="1"/>
  <c r="O129" i="1"/>
  <c r="A129" i="1"/>
  <c r="AD128" i="1"/>
  <c r="AC128" i="1"/>
  <c r="O128" i="1"/>
  <c r="A128" i="1"/>
  <c r="AD127" i="1"/>
  <c r="AC127" i="1"/>
  <c r="O127" i="1"/>
  <c r="A127" i="1"/>
  <c r="AD126" i="1"/>
  <c r="AC126" i="1"/>
  <c r="O126" i="1"/>
  <c r="O132" i="1" s="1"/>
  <c r="A126" i="1"/>
  <c r="AD125" i="1"/>
  <c r="O125" i="1"/>
  <c r="A125" i="1"/>
  <c r="AD124" i="1"/>
  <c r="AC124" i="1"/>
  <c r="O124" i="1"/>
  <c r="A124" i="1"/>
  <c r="AD123" i="1"/>
  <c r="AC123" i="1"/>
  <c r="O123" i="1"/>
  <c r="A123" i="1"/>
  <c r="AD122" i="1"/>
  <c r="AC122" i="1"/>
  <c r="O122" i="1"/>
  <c r="A122" i="1"/>
  <c r="AD121" i="1"/>
  <c r="AC121" i="1"/>
  <c r="O121" i="1"/>
  <c r="A121" i="1"/>
  <c r="AD120" i="1"/>
  <c r="AC120" i="1"/>
  <c r="O120" i="1"/>
  <c r="A120" i="1"/>
  <c r="AD119" i="1"/>
  <c r="AC119" i="1"/>
  <c r="O119" i="1"/>
  <c r="A119" i="1"/>
  <c r="AD118" i="1"/>
  <c r="AC118" i="1"/>
  <c r="O118" i="1"/>
  <c r="A118" i="1"/>
  <c r="AD117" i="1"/>
  <c r="AC117" i="1"/>
  <c r="O117" i="1"/>
  <c r="A117" i="1"/>
  <c r="AD116" i="1"/>
  <c r="AC116" i="1"/>
  <c r="O116" i="1"/>
  <c r="A116" i="1"/>
  <c r="AD115" i="1"/>
  <c r="AC115" i="1"/>
  <c r="O115" i="1"/>
  <c r="A115" i="1"/>
  <c r="AD114" i="1"/>
  <c r="AC114" i="1"/>
  <c r="O114" i="1"/>
  <c r="A114" i="1"/>
  <c r="AD113" i="1"/>
  <c r="AC113" i="1"/>
  <c r="O113" i="1"/>
  <c r="A113" i="1"/>
  <c r="AD112" i="1"/>
  <c r="AC112" i="1"/>
  <c r="O112" i="1"/>
  <c r="A112" i="1"/>
  <c r="AD111" i="1"/>
  <c r="AC111" i="1"/>
  <c r="O111" i="1"/>
  <c r="A111" i="1"/>
  <c r="AD110" i="1"/>
  <c r="AC110" i="1"/>
  <c r="O110" i="1"/>
  <c r="A110" i="1"/>
  <c r="AD109" i="1"/>
  <c r="AC109" i="1"/>
  <c r="O109" i="1"/>
  <c r="A109" i="1"/>
  <c r="AD108" i="1"/>
  <c r="AC108" i="1"/>
  <c r="O108" i="1"/>
  <c r="A108" i="1"/>
  <c r="AD107" i="1"/>
  <c r="AC107" i="1"/>
  <c r="O107" i="1"/>
  <c r="A107" i="1"/>
  <c r="AD106" i="1"/>
  <c r="AC106" i="1"/>
  <c r="O106" i="1"/>
  <c r="A106" i="1"/>
  <c r="AD105" i="1"/>
  <c r="AC105" i="1"/>
  <c r="O105" i="1"/>
  <c r="A105" i="1"/>
  <c r="AD104" i="1"/>
  <c r="AC104" i="1"/>
  <c r="A104" i="1"/>
  <c r="AD103" i="1"/>
  <c r="AC103" i="1"/>
  <c r="O103" i="1"/>
  <c r="A103" i="1"/>
  <c r="AD102" i="1"/>
  <c r="AC102" i="1"/>
  <c r="O102" i="1"/>
  <c r="A102" i="1"/>
  <c r="AD101" i="1"/>
  <c r="AC101" i="1"/>
  <c r="O101" i="1"/>
  <c r="A101" i="1"/>
  <c r="AD100" i="1"/>
  <c r="AC100" i="1"/>
  <c r="O100" i="1"/>
  <c r="A100" i="1"/>
  <c r="AD99" i="1"/>
  <c r="AC99" i="1"/>
  <c r="O99" i="1"/>
  <c r="A99" i="1"/>
  <c r="AD98" i="1"/>
  <c r="AC98" i="1"/>
  <c r="O98" i="1"/>
  <c r="A98" i="1"/>
  <c r="AD97" i="1"/>
  <c r="AC97" i="1"/>
  <c r="O97" i="1"/>
  <c r="A97" i="1"/>
  <c r="AD96" i="1"/>
  <c r="AC96" i="1"/>
  <c r="O96" i="1"/>
  <c r="A96" i="1"/>
  <c r="AD95" i="1"/>
  <c r="AC95" i="1"/>
  <c r="O95" i="1"/>
  <c r="A95" i="1"/>
  <c r="AD94" i="1"/>
  <c r="AC94" i="1"/>
  <c r="O94" i="1"/>
  <c r="AD93" i="1"/>
  <c r="AC93" i="1"/>
  <c r="O93" i="1"/>
  <c r="A93" i="1"/>
  <c r="AD92" i="1"/>
  <c r="AC92" i="1"/>
  <c r="O92" i="1"/>
  <c r="A92" i="1"/>
  <c r="AD91" i="1"/>
  <c r="AC91" i="1"/>
  <c r="O91" i="1"/>
  <c r="A91" i="1"/>
  <c r="AD90" i="1"/>
  <c r="AC90" i="1"/>
  <c r="O90" i="1"/>
  <c r="A90" i="1"/>
  <c r="AD89" i="1"/>
  <c r="AC89" i="1"/>
  <c r="O89" i="1"/>
  <c r="A89" i="1"/>
  <c r="AD88" i="1"/>
  <c r="AC88" i="1"/>
  <c r="O88" i="1"/>
  <c r="A88" i="1"/>
  <c r="AD87" i="1"/>
  <c r="AC87" i="1"/>
  <c r="O87" i="1"/>
  <c r="A87" i="1"/>
  <c r="AD86" i="1"/>
  <c r="AC86" i="1"/>
  <c r="O86" i="1"/>
  <c r="A86" i="1"/>
  <c r="AD85" i="1"/>
  <c r="AC85" i="1"/>
  <c r="O85" i="1"/>
  <c r="A85" i="1"/>
  <c r="AD84" i="1"/>
  <c r="AC84" i="1"/>
  <c r="O84" i="1"/>
  <c r="A84" i="1"/>
  <c r="AD83" i="1"/>
  <c r="AC83" i="1"/>
  <c r="O83" i="1"/>
  <c r="A83" i="1"/>
  <c r="AD82" i="1"/>
  <c r="AC82" i="1"/>
  <c r="O82" i="1"/>
  <c r="A82" i="1"/>
  <c r="AD81" i="1"/>
  <c r="AC81" i="1"/>
  <c r="O81" i="1"/>
  <c r="A81" i="1"/>
  <c r="AD80" i="1"/>
  <c r="AC80" i="1"/>
  <c r="O80" i="1"/>
  <c r="A80" i="1"/>
  <c r="AD79" i="1"/>
  <c r="AC79" i="1"/>
  <c r="O79" i="1"/>
  <c r="A79" i="1"/>
  <c r="AD78" i="1"/>
  <c r="AC78" i="1"/>
  <c r="O78" i="1"/>
  <c r="A78" i="1"/>
  <c r="AD77" i="1"/>
  <c r="AC77" i="1"/>
  <c r="O77" i="1"/>
  <c r="A77" i="1"/>
  <c r="AD76" i="1"/>
  <c r="O76" i="1"/>
  <c r="L76" i="1"/>
  <c r="AC76" i="1" s="1"/>
  <c r="A76" i="1"/>
  <c r="AD75" i="1"/>
  <c r="AC75" i="1"/>
  <c r="O75" i="1"/>
  <c r="A75" i="1"/>
  <c r="AD74" i="1"/>
  <c r="AC74" i="1"/>
  <c r="O74" i="1"/>
  <c r="A74" i="1"/>
  <c r="AD73" i="1"/>
  <c r="AC73" i="1"/>
  <c r="O73" i="1"/>
  <c r="A73" i="1"/>
  <c r="AD72" i="1"/>
  <c r="AC72" i="1"/>
  <c r="O72" i="1"/>
  <c r="A72" i="1"/>
  <c r="AD71" i="1"/>
  <c r="AC71" i="1"/>
  <c r="O71" i="1"/>
  <c r="A71" i="1"/>
  <c r="AD70" i="1"/>
  <c r="AC70" i="1"/>
  <c r="O70" i="1"/>
  <c r="A70" i="1"/>
  <c r="AD69" i="1"/>
  <c r="AC69" i="1"/>
  <c r="O69" i="1"/>
  <c r="A69" i="1"/>
  <c r="AD68" i="1"/>
  <c r="AC68" i="1"/>
  <c r="O68" i="1"/>
  <c r="A68" i="1"/>
  <c r="AD67" i="1"/>
  <c r="AC67" i="1"/>
  <c r="O67" i="1"/>
  <c r="A67" i="1"/>
  <c r="AD66" i="1"/>
  <c r="AC66" i="1"/>
  <c r="O66" i="1"/>
  <c r="A66" i="1"/>
  <c r="AD65" i="1"/>
  <c r="AC65" i="1"/>
  <c r="O65" i="1"/>
  <c r="A65" i="1"/>
  <c r="AD64" i="1"/>
  <c r="AC64" i="1"/>
  <c r="O64" i="1"/>
  <c r="A64" i="1"/>
  <c r="AD63" i="1"/>
  <c r="AC63" i="1"/>
  <c r="O63" i="1"/>
  <c r="A63" i="1"/>
  <c r="AD62" i="1"/>
  <c r="AC62" i="1"/>
  <c r="O62" i="1"/>
  <c r="A62" i="1"/>
  <c r="AD61" i="1"/>
  <c r="AC61" i="1"/>
  <c r="O61" i="1"/>
  <c r="A61" i="1"/>
  <c r="AD60" i="1"/>
  <c r="AC60" i="1"/>
  <c r="O60" i="1"/>
  <c r="A60" i="1"/>
  <c r="AD59" i="1"/>
  <c r="AC59" i="1"/>
  <c r="O59" i="1"/>
  <c r="A59" i="1"/>
  <c r="AD58" i="1"/>
  <c r="AC58" i="1"/>
  <c r="O58" i="1"/>
  <c r="A58" i="1"/>
  <c r="AD57" i="1"/>
  <c r="AC57" i="1"/>
  <c r="O57" i="1"/>
  <c r="A57" i="1"/>
  <c r="AD56" i="1"/>
  <c r="AC56" i="1"/>
  <c r="O56" i="1"/>
  <c r="A56" i="1"/>
  <c r="AD55" i="1"/>
  <c r="AC55" i="1"/>
  <c r="O55" i="1"/>
  <c r="A55" i="1"/>
  <c r="AD54" i="1"/>
  <c r="AC54" i="1"/>
  <c r="O54" i="1"/>
  <c r="A54" i="1"/>
  <c r="AD53" i="1"/>
  <c r="AC53" i="1"/>
  <c r="O53" i="1"/>
  <c r="A53" i="1"/>
  <c r="AD52" i="1"/>
  <c r="AC52" i="1"/>
  <c r="O52" i="1"/>
  <c r="A52" i="1"/>
  <c r="AD51" i="1"/>
  <c r="AC51" i="1"/>
  <c r="O51" i="1"/>
  <c r="A51" i="1"/>
  <c r="AD50" i="1"/>
  <c r="AC50" i="1"/>
  <c r="O50" i="1"/>
  <c r="A50" i="1"/>
  <c r="AD49" i="1"/>
  <c r="AC49" i="1"/>
  <c r="O49" i="1"/>
  <c r="A49" i="1"/>
  <c r="AD48" i="1"/>
  <c r="AC48" i="1"/>
  <c r="O48" i="1"/>
  <c r="A48" i="1"/>
  <c r="AD47" i="1"/>
  <c r="O47" i="1"/>
  <c r="A47" i="1"/>
  <c r="AD46" i="1"/>
  <c r="O46" i="1"/>
  <c r="A46" i="1"/>
  <c r="AD45" i="1"/>
  <c r="O45" i="1"/>
  <c r="A45" i="1"/>
  <c r="AD44" i="1"/>
  <c r="O44" i="1"/>
  <c r="A44" i="1"/>
  <c r="AD43" i="1"/>
  <c r="AC43" i="1"/>
  <c r="O43" i="1"/>
  <c r="A43" i="1"/>
  <c r="AD42" i="1"/>
  <c r="O42" i="1"/>
  <c r="A42" i="1"/>
  <c r="AD41" i="1"/>
  <c r="AC41" i="1"/>
  <c r="O41" i="1"/>
  <c r="A41" i="1"/>
  <c r="AD40" i="1"/>
  <c r="AC40" i="1"/>
  <c r="O40" i="1"/>
  <c r="A40" i="1"/>
  <c r="AD39" i="1"/>
  <c r="AC39" i="1"/>
  <c r="O39" i="1"/>
  <c r="A39" i="1"/>
  <c r="AD38" i="1"/>
  <c r="AC38" i="1"/>
  <c r="O38" i="1"/>
  <c r="A38" i="1"/>
  <c r="AD37" i="1"/>
  <c r="AC37" i="1"/>
  <c r="O37" i="1"/>
  <c r="A37" i="1"/>
  <c r="AD36" i="1"/>
  <c r="AC36" i="1"/>
  <c r="O36" i="1"/>
  <c r="A36" i="1"/>
  <c r="AD35" i="1"/>
  <c r="AC35" i="1"/>
  <c r="O35" i="1"/>
  <c r="A35" i="1"/>
  <c r="AD34" i="1"/>
  <c r="AC34" i="1"/>
  <c r="O34" i="1"/>
  <c r="A34" i="1"/>
  <c r="AD33" i="1"/>
  <c r="AC33" i="1"/>
  <c r="O33" i="1"/>
  <c r="A33" i="1"/>
  <c r="AD32" i="1"/>
  <c r="AC32" i="1"/>
  <c r="O32" i="1"/>
  <c r="A32" i="1"/>
  <c r="AD31" i="1"/>
  <c r="O31" i="1"/>
  <c r="A31" i="1"/>
  <c r="AD30" i="1"/>
  <c r="AC30" i="1"/>
  <c r="O30" i="1"/>
  <c r="A30" i="1"/>
  <c r="AD29" i="1"/>
  <c r="AC29" i="1"/>
  <c r="O29" i="1"/>
  <c r="A29" i="1"/>
  <c r="AD28" i="1"/>
  <c r="AC28" i="1"/>
  <c r="O28" i="1"/>
  <c r="A28" i="1"/>
  <c r="AD27" i="1"/>
  <c r="AC27" i="1"/>
  <c r="O27" i="1"/>
  <c r="A27" i="1"/>
  <c r="AD26" i="1"/>
  <c r="AC26" i="1"/>
  <c r="O26" i="1"/>
  <c r="A26" i="1"/>
  <c r="AD25" i="1"/>
  <c r="AC25" i="1"/>
  <c r="O25" i="1"/>
  <c r="A25" i="1"/>
  <c r="AD24" i="1"/>
  <c r="AC24" i="1"/>
  <c r="O24" i="1"/>
  <c r="A24" i="1"/>
  <c r="AD23" i="1"/>
  <c r="AC23" i="1"/>
  <c r="O23" i="1"/>
  <c r="A23" i="1"/>
  <c r="AD22" i="1"/>
  <c r="AC22" i="1"/>
  <c r="O22" i="1"/>
  <c r="A22" i="1"/>
  <c r="AD21" i="1"/>
  <c r="AC21" i="1"/>
  <c r="O21" i="1"/>
  <c r="A21" i="1"/>
  <c r="AD20" i="1"/>
  <c r="AC20" i="1"/>
  <c r="O20" i="1"/>
  <c r="A20" i="1"/>
  <c r="AD19" i="1"/>
  <c r="AC19" i="1"/>
  <c r="O19" i="1"/>
  <c r="A19" i="1"/>
  <c r="AD18" i="1"/>
  <c r="AC18" i="1"/>
  <c r="O18" i="1"/>
  <c r="A18" i="1"/>
  <c r="AD17" i="1"/>
  <c r="AC17" i="1"/>
  <c r="O17" i="1"/>
  <c r="A17" i="1"/>
  <c r="AD16" i="1"/>
  <c r="AC16" i="1"/>
  <c r="O16" i="1"/>
  <c r="A16" i="1"/>
  <c r="AD15" i="1"/>
  <c r="AC15" i="1"/>
  <c r="O15" i="1"/>
  <c r="A15" i="1"/>
  <c r="AD14" i="1"/>
  <c r="AC14" i="1"/>
  <c r="O14" i="1"/>
  <c r="A14" i="1"/>
  <c r="AD13" i="1"/>
  <c r="AC13" i="1"/>
  <c r="O13" i="1"/>
  <c r="A13" i="1"/>
  <c r="AD12" i="1"/>
  <c r="AC12" i="1"/>
  <c r="O12" i="1"/>
  <c r="A12" i="1"/>
  <c r="AD11" i="1"/>
  <c r="AC11" i="1"/>
  <c r="O11" i="1"/>
  <c r="A11" i="1"/>
  <c r="AD10" i="1"/>
  <c r="AC10" i="1"/>
  <c r="O10" i="1"/>
  <c r="A10" i="1"/>
  <c r="AD9" i="1"/>
  <c r="AC9" i="1"/>
  <c r="O9" i="1"/>
  <c r="A9" i="1"/>
  <c r="AD8" i="1"/>
  <c r="AC8" i="1"/>
  <c r="O8" i="1"/>
  <c r="A8" i="1"/>
  <c r="AD7" i="1"/>
  <c r="AC7" i="1"/>
  <c r="O7" i="1"/>
  <c r="A7" i="1"/>
  <c r="AD6" i="1"/>
  <c r="AC6" i="1"/>
  <c r="O6" i="1"/>
  <c r="A6" i="1"/>
  <c r="AD5" i="1"/>
  <c r="AC5" i="1"/>
  <c r="O5" i="1"/>
  <c r="A5" i="1"/>
  <c r="AD4" i="1"/>
  <c r="AC4" i="1"/>
  <c r="O4" i="1"/>
  <c r="A4" i="1"/>
  <c r="K2" i="12" l="1"/>
</calcChain>
</file>

<file path=xl/sharedStrings.xml><?xml version="1.0" encoding="utf-8"?>
<sst xmlns="http://schemas.openxmlformats.org/spreadsheetml/2006/main" count="5472" uniqueCount="1687">
  <si>
    <t>2026年上海市对口支援与合作交流专项资金资助社会公益项目申请汇总表</t>
  </si>
  <si>
    <t>单位：万元</t>
  </si>
  <si>
    <t>序号</t>
  </si>
  <si>
    <t>项目编号</t>
  </si>
  <si>
    <t>受理单位</t>
  </si>
  <si>
    <t>申请单位</t>
  </si>
  <si>
    <t>单位性质</t>
  </si>
  <si>
    <t>项目名称</t>
  </si>
  <si>
    <t>实施地点</t>
  </si>
  <si>
    <t>项目类别</t>
  </si>
  <si>
    <t>项目内容</t>
  </si>
  <si>
    <t>实施周期</t>
  </si>
  <si>
    <t>项目概述
（300字内）</t>
  </si>
  <si>
    <t>项目总投入</t>
  </si>
  <si>
    <t>社会募集资金</t>
  </si>
  <si>
    <t>申请资助资金</t>
  </si>
  <si>
    <t>拟资助金额</t>
  </si>
  <si>
    <t>项目负责人</t>
  </si>
  <si>
    <t>联系电话</t>
  </si>
  <si>
    <t>申请单位地址</t>
  </si>
  <si>
    <t>电子邮箱</t>
  </si>
  <si>
    <t>开户名称</t>
  </si>
  <si>
    <t>开户银行</t>
  </si>
  <si>
    <t>银行账号</t>
  </si>
  <si>
    <t>是否已对接前线</t>
  </si>
  <si>
    <t>是否资金已募集完成</t>
  </si>
  <si>
    <t>2025年度执行率</t>
  </si>
  <si>
    <t>初步分类</t>
  </si>
  <si>
    <t>审核说明</t>
  </si>
  <si>
    <t>项目备注</t>
  </si>
  <si>
    <t>checklist</t>
  </si>
  <si>
    <t xml:space="preserve">0399131250000JU </t>
  </si>
  <si>
    <t>杨浦区合作交流办</t>
  </si>
  <si>
    <t>上海初心为爱公益基金会</t>
  </si>
  <si>
    <t>基金会</t>
  </si>
  <si>
    <t>“童声无界·美美与共”</t>
  </si>
  <si>
    <t>上海及上海对口帮扶的西藏、云南、新疆等地</t>
  </si>
  <si>
    <t>对口帮扶</t>
  </si>
  <si>
    <t xml:space="preserve">教育、民族团结、文化、交流交往交融 </t>
  </si>
  <si>
    <t>2026.1-2026.10</t>
  </si>
  <si>
    <t>实施内容：实施内容：基于边疆四年实践与观察，美育资源相对匮乏制约了学前儿童表达与情感发展。通过美育浸润，可为深化各民族交往交流交融提供更有表现力和创造性的载体。项目将依托已建立的“园所-幼儿-亲子家庭”三级网络，升级为多元艺术共创模式，以美育赋能线下交融，推动情感认同与精神共建，实现双向滋养，让民族交融更深入、更具文化内涵。
资金预算：预计投入217.7万元，申请资助50万元。
预期成效：联动沪滇新藏20余家幼儿园，依托市级文化艺术优质资源，带动5万余组亲子家庭在创作中互鉴文化、联结情感，覆盖超10万线下观众与50万线上用户。在提升边疆幼儿表达与自信的同时，构建可复制的“美育赋能民族交融”学前教育范例。</t>
  </si>
  <si>
    <t>邱旖蓉</t>
  </si>
  <si>
    <t>黄浦区普育西路105号5号楼211室</t>
  </si>
  <si>
    <t>cxwa@allforlove.org.cn</t>
  </si>
  <si>
    <t>招商银行股份有限公司上海徐汇滨江支行</t>
  </si>
  <si>
    <t>121954983510001</t>
  </si>
  <si>
    <t>是</t>
  </si>
  <si>
    <t>A</t>
  </si>
  <si>
    <t>1、过往执行率较高,执行情况较好；
2、项目联动沪滇新藏四地20余家结对幼儿园教师和家庭，具有教育、民族团结等项目特色
【沪滇新藏四地20余家结对幼儿园一线骨干教师】</t>
  </si>
  <si>
    <t>0399131260000AM</t>
  </si>
  <si>
    <t>上海市蒲公英教育发展基金会</t>
  </si>
  <si>
    <t>“助梦想启航计划”云南玉龙纳西族自治县多元教育公益项目</t>
  </si>
  <si>
    <t>云南省玉龙纳西族自治县</t>
  </si>
  <si>
    <t>教育</t>
  </si>
  <si>
    <t>2026年1月至10月</t>
  </si>
  <si>
    <t>（一）实施内容：
该项目以远程课堂和暑期公益社会实践营为核心内容，辅助系列微公益项目。“助梦想启航计划”通过远程课堂与沪滇实践营搭建教育桥梁，结合交响乐等微公益项目，全方位拓展学生视野、滋养综合素养，助力乡村青少年成长。
（二）资金预算：
预计总投入60万元，按项目执行费、物资采办费、志愿者补贴费、前期调研费、咨询费、其他费用六大类细化安排。
（三）预期成效：
为当地引入优质教育资源，减轻低收入家庭学生就学压力，拓宽学生视野与认知边界，提升学生数字化素养、动手实践能力及艺术审美水平。</t>
  </si>
  <si>
    <t>沈丽萍</t>
  </si>
  <si>
    <t>新金桥路1368号金桥中环大厦群楼313室</t>
  </si>
  <si>
    <t>info@bloomedu.org</t>
  </si>
  <si>
    <t>中国工商银行股份有限公司上海市期货大厦支行</t>
  </si>
  <si>
    <t>1001173209006963248</t>
  </si>
  <si>
    <t>否</t>
  </si>
  <si>
    <t>2025年民政反馈:该主体往年自宣传引发不必要麻烦。</t>
  </si>
  <si>
    <t>C</t>
  </si>
  <si>
    <t>2025年民政反馈:该主体往年自宣传引发不必要麻烦。
建议将该基金会列入观察名单，观察3年。</t>
  </si>
  <si>
    <t>039913126000047</t>
  </si>
  <si>
    <t>上海财经大学教育发展基金会</t>
  </si>
  <si>
    <t>上财元阳帮扶基金、上财西藏帮扶基金</t>
  </si>
  <si>
    <t>云南元阳地区、西藏日喀则地区</t>
  </si>
  <si>
    <t>教育、产业</t>
  </si>
  <si>
    <t>2026.1-2026.12</t>
  </si>
  <si>
    <t>(一)实施内容：
1、上财元阳帮扶基金捐赠主要用于管理能力提升计划、在元阳中小学设立公益慈善图书角、学生奖助学金项目。
2、上财西藏帮扶基金主要用于管理能力提升项目与学生奖学金项目。
(二)资金预算：
本项目计划定向向云南元阳地区支持13万元，其中9万元用于管理能力提升项目，1万元用于中小学图书角项目，3万元用于元阳第一中学学生奖助学金项目；
向西藏日喀则地区支持资金13万元，其中5万元用于管理能力提升项目，8万元用于学生奖学金项目。
(三)预期成效：
充分发挥上海财经大学在经济、金融等学科优势和教育资源，通过上财基金会引入定向公益资金，助力云南省元阳地区、西藏日喀则地区教育发展和产业升级。</t>
  </si>
  <si>
    <t>吴家瑞</t>
  </si>
  <si>
    <t>上海市杨浦区武川路111号创业中心201室</t>
  </si>
  <si>
    <t>18621949939@163.com</t>
  </si>
  <si>
    <t>中国工商银行股份有限公司上海五角场支行</t>
  </si>
  <si>
    <t>1001224909300155194</t>
  </si>
  <si>
    <t>新主体</t>
  </si>
  <si>
    <t>大部分资金用于管理能力提升项目。该部分项目成效难以评价量化。</t>
  </si>
  <si>
    <t>03991312600005H</t>
  </si>
  <si>
    <t>上海市纺织科学研究院有限公司</t>
  </si>
  <si>
    <t>企业</t>
  </si>
  <si>
    <t>新疆理工职业大学纺织师资能力提升工程</t>
  </si>
  <si>
    <t>新疆理工职业大学（草湖项目区）
、上海市纺织科学研究院有限公司</t>
  </si>
  <si>
    <t>教育、交流交往交融</t>
  </si>
  <si>
    <t>2026年1月
至2026年10月</t>
  </si>
  <si>
    <t>（一）实施内容
上海市纺织科学研究院有限公司积极响应2026年度社会力量参与对口帮扶与合作公益项目工作，结合自身企业优势，组织开展新疆理工职业大学纺织师资能力提升工程项目，针对性解决新疆纺织服装相关教育资源匮乏、师资能力薄弱、实践教学缺失等问题，助力新疆纺织服装产业升级与乡村振兴。
（二）资金预算
项目计划投资总额：50万元，其中各模块占比：培训实施（56%）、特色活动（10%）、成果激励（10%）、行政保障（14%）、其他（10%）。
（三）预期成效
短期实现师资“双师型”比例提升、专业达区域示范水平；长期优化院校企合作机制，构建产教融合生态；同时彰显国企责任担当，形成纺织领域教育援疆特色品牌。</t>
  </si>
  <si>
    <t>金平良</t>
  </si>
  <si>
    <t>上海市杨浦区平凉路988号9号楼905</t>
  </si>
  <si>
    <t>jpl_2006@126.com</t>
  </si>
  <si>
    <t>中国工商银行股份有限公司上海市昆明路支行</t>
  </si>
  <si>
    <t>1001291909026400450</t>
  </si>
  <si>
    <t>无法达成规模效应
【确认最终10人参训名单并通知报到事宜，直接成果培养5名“双师型”青年教师或企业导师】</t>
  </si>
  <si>
    <t>03991312600005N</t>
  </si>
  <si>
    <t>上海复旦大学教育发展基金会</t>
  </si>
  <si>
    <t>陈灏珠院士医学发展专项基金“心·肝宝贝”医疗公益救助项目</t>
  </si>
  <si>
    <t>云南省、新疆喀什、西藏日喀则、青海果洛</t>
  </si>
  <si>
    <t>健康</t>
  </si>
  <si>
    <t>2026.1.1-12.31</t>
  </si>
  <si>
    <t>（一）实施内容：
为了更好地帮助“老、少、边、穷”地区的百姓，解决当地“因病致贫、因病返贫”的问题，2017年，陈灏珠院士医学发展专项基金设立了“心·肝宝贝”医疗公益救助项目，旨在为经济困难无力支付手术费用的患者提供医疗救助。截至2025年末，项目共计筛查当地儿童超10万人次，救助家境困难患者279人，91%以上救助患者来自上海对口帮扶地区。
（二）资金预算：
2026年项目预算共计140万元。
（三）预期成效：
2026年将继续联合5-6家医院合作开展医疗救助，预计筛查当地儿童2万人以上，救助患者80人以上，组织上海专家团队到当地开展手术带教1-2次，在救助当地百姓的同时，通过带教提高边远地区医疗水平。</t>
  </si>
  <si>
    <t>陈超怡</t>
  </si>
  <si>
    <t>邯郸路220号复旦大学寒冰馆（500号）313室</t>
  </si>
  <si>
    <t>fuedf@fudan.edu.cn</t>
  </si>
  <si>
    <t>中国银行上海市复旦大学支行</t>
  </si>
  <si>
    <t>4572 5923 3986</t>
  </si>
  <si>
    <t>A-</t>
  </si>
  <si>
    <t>陈灏珠院士是我国当代心脏病学主要奠基人，基金会历史实施救助数据较多，存在一定的经验基础。</t>
  </si>
  <si>
    <t>0399131260000A7</t>
  </si>
  <si>
    <t>上海布昭丹藏文化发展有限公司</t>
  </si>
  <si>
    <t>“打造永不落幕展销会”盒马平台西藏日喀则特品馆</t>
  </si>
  <si>
    <t>日喀则</t>
  </si>
  <si>
    <t>产业、民生</t>
  </si>
  <si>
    <t>2026年1月至2026年11月</t>
  </si>
  <si>
    <t>（一）实施内容：1.“打造永不落幕展销会”盒马APP开设“西藏日喀则特品馆”，负责店铺搭建、商品上架、设计、日常运营、客服、营销、供应链对接、物流协调与品质管理。2.“打造永不落幕展销会”线下门店，设立西藏日喀则特色产品专区，汇集西藏及日喀则地域特色产品，专区内摆放线上特品馆专属二维码，引导线下顾客扫码进入线上店铺选购更多品类，形成线上线下流量互通的销售闭环。
（二）资金预算：总预算216万元  
（三）预期成效：助力日喀则农牧民增收并培育品牌；打造消费援藏示范窗口，推动“造血式”帮扶，促进民族团结与文化传播；探索“平台+产区+公益”模式，积累数据，建立品牌形象。</t>
  </si>
  <si>
    <t>刘发昌</t>
  </si>
  <si>
    <t>上海市杨浦区政民路390号一层</t>
  </si>
  <si>
    <t>liufachang123@163.com</t>
  </si>
  <si>
    <t xml:space="preserve">杭州银行上海杨浦支行 </t>
  </si>
  <si>
    <t xml:space="preserve">3101041060000092138 </t>
  </si>
  <si>
    <t>B/C</t>
  </si>
  <si>
    <t>建议从盒说起项目</t>
  </si>
  <si>
    <t>039913126000095</t>
  </si>
  <si>
    <t>上海和光慈善基金会</t>
  </si>
  <si>
    <t>驭风少年项目、云水池项目</t>
  </si>
  <si>
    <t>云南省</t>
  </si>
  <si>
    <t>教育、  民生</t>
  </si>
  <si>
    <t>2026年1月-2026年12月</t>
  </si>
  <si>
    <t>（一）实施内容：2026年在云南省会持续实施上海和光慈善基金会的长期项目：驭风少年项目和云水池项目。1.驭风少年项目专注于援助云南玉龙县及其他偏远地区的优秀学子，减轻负担。2.云水池项目专注于为云南高海拔地区的学校捐建蓄水池，以解决高海拔学校用水困难问题。
（二）资金预算：26年项目总投入41.5万，其中社会募集资金32万，申请资助资金9.5万。用于驭风少年项目23.78万元，用于云水池项目17.73万元。
（三）预期成效：1.驭风少年项目：在2026年通过资助金支持106人次学生，帮助少年能够专心学业，改善生活条件2.云水池项目：建立一座100立方的水池，为该校师生在缺水季节确保生活用水。</t>
  </si>
  <si>
    <t>张目蕾</t>
  </si>
  <si>
    <t>上海市浦东新区陈春路佩玛福悦公寓105室</t>
  </si>
  <si>
    <t>finance@ythart.com</t>
  </si>
  <si>
    <t>招商银行股份有限公司上海世纪大道支行</t>
  </si>
  <si>
    <t>121949244310001</t>
  </si>
  <si>
    <t>94.70%</t>
  </si>
  <si>
    <t>过往执行率较高,执行情况较好</t>
  </si>
  <si>
    <t>039913126000064</t>
  </si>
  <si>
    <t>青浦区合作交流办</t>
  </si>
  <si>
    <t>上海青浦小白杨公益服务中心</t>
  </si>
  <si>
    <t>民办非企业</t>
  </si>
  <si>
    <t>“爱心助学，筑梦未来”公益助学项目</t>
  </si>
  <si>
    <t>云南德宏州、青海果洛州、新疆克拉玛依</t>
  </si>
  <si>
    <t>教育、文化</t>
  </si>
  <si>
    <t>2026年1月-11月</t>
  </si>
  <si>
    <t>上海青浦小白杨公益服务中心长期在青浦区对口支援相关地区开展公益助学活动。这些地区以留守儿童占主体，家庭困难学生较多；很多乡村学校教学设备和设施相对落后；
实施计划：根据国家教育脱贫要求，结合小白杨公益实际情况，继续开展“爱心助学，筑梦未来”公益助学项目，扎根云南德宏州、青海果洛州、新疆克拉玛依等地，开展公益助学工作，通过组织爱心人士捐赠善款善物等方式，给孩子们带来的不仅是物质上的帮助，更重要的是精神上的鼓舞。
资金安排：项目投入资金总额为130万元。
实施周期：2026年1月-2026年11月
预期成效：为280名困难学生捐赠助学金，2800位学生坐上标准的新课桌椅，为1000名学生过集体生日，为10所学校获赠助学物资。</t>
  </si>
  <si>
    <t>徐敏</t>
  </si>
  <si>
    <t>青浦区新达路1193号</t>
  </si>
  <si>
    <t>ssfxumin@163.com</t>
  </si>
  <si>
    <t>浙江泰隆商业银行上海青浦分行</t>
  </si>
  <si>
    <t>31010060201000040041</t>
  </si>
  <si>
    <t>2024年执行率55.6%</t>
  </si>
  <si>
    <t>历史执行率较低</t>
  </si>
  <si>
    <t>1、捐赠助学金
2、课桌椅
3、集体生日
4、图书、学习、体育用品
5、电脑、音响设备、复印机、数码相机、路灯</t>
  </si>
  <si>
    <t>039913126000096</t>
  </si>
  <si>
    <t>上海青浦区社会组织服务中心</t>
  </si>
  <si>
    <t>“沪滇连心·青浦共行”对口帮扶与振兴合作项目</t>
  </si>
  <si>
    <t>云南芒市、梁河</t>
  </si>
  <si>
    <t>2026年3月-2027年3月</t>
  </si>
  <si>
    <t>实施内容：上海青浦区社会组织服务中心所充分发挥平台专业优势，对接云南德宏州芒市、梁河县两地实际需求，聚焦“五大振兴”任务，设计实施系统性、精准化、可持续的对口帮扶项目。云南芒市、梁河两地属于边疆民族地区及革命老区，虽已实现脱贫，但产业发展基础薄弱、公共服务资源不足、专业人才短缺等问题依然存在，抗风险能力仍需加强。本项目旨在通过整合上海资源与本土优势，构建“造血式”帮扶机制，促进帮扶地区内生发展能力提升，实现巩固拓展脱贫攻坚成果同乡村振兴有效衔接。
资金预算：20万+6万
预期成效：1. 经济效益：助力特色产业增收，带动就业创业，改善群众生计。
2. 社会效益：提升教育医疗水平，改善民生设施，增强群众获得感、幸福感、安全感。
3. 能力效益：培育一批本土产业能手、技能人才、乡村教师、医护人员，提升可持续发展能力。
4. 融合效益：促进沪滇民族文化交流、情感融合，营造“中华民族一家亲”社会氛围。
5. 示范效益：形成社会力量参与对口帮扶的可操作模式与案例，为后续工作提供参考。</t>
  </si>
  <si>
    <t>陆蕊</t>
  </si>
  <si>
    <t>上海市清河湾路1150号9楼</t>
  </si>
  <si>
    <t>381128775@qq.com</t>
  </si>
  <si>
    <t>上海建设银行股份有限公司上海 长三角一体化示范区支行</t>
  </si>
  <si>
    <t>31001938000050027167</t>
  </si>
  <si>
    <t>实施内容和预算安排不具体，项目规模效应较低，无法评估项目落地成效
【1、产业帮扶计划：为芒市咖啡、梁河茶叶等选取的1-2个特色产品；
2、教育帮扶计划：为芒市、梁河各选取1所乡村小学建设图书角；
3、民生帮扶计划：收集“一老一小”及困境家庭的合理“微心愿”】</t>
  </si>
  <si>
    <t>0399131250000JK</t>
  </si>
  <si>
    <t>上海随相慈善基金会</t>
  </si>
  <si>
    <t>随相助学百人计划</t>
  </si>
  <si>
    <t>云南省文山州砚山县、麻栗坡县、云南省大理州云龙县</t>
  </si>
  <si>
    <t>1年</t>
  </si>
  <si>
    <t>实施内容：在云南省文山州砚山县一中、麻栗坡县民族中学；云南省大理州云龙县一中；资助高中生90名，每个点30名。
资金预算：21.29万元，每名学生资助2000元/年
预期成效：帮助学生完成高中学业，争取考取大学，大学录取率35%以上，高中毕业率97%以上。</t>
  </si>
  <si>
    <t>顾斌</t>
  </si>
  <si>
    <t>青浦区华新镇新府中路1399弄28号101室</t>
  </si>
  <si>
    <t>ypimei@163.com</t>
  </si>
  <si>
    <t>中国农业银行股份有限公司上海杨行支行</t>
  </si>
  <si>
    <t>03495200040080797</t>
  </si>
  <si>
    <t xml:space="preserve"> 03991312600006Y</t>
  </si>
  <si>
    <t>上海交大教育（集团）有限公司</t>
  </si>
  <si>
    <t>牵手革命老区·沪六山海乡村教育振兴公益项目</t>
  </si>
  <si>
    <t>上海、六安</t>
  </si>
  <si>
    <t>对口合作</t>
  </si>
  <si>
    <t>红色文化、乡村振兴、人才交流</t>
  </si>
  <si>
    <t>2026年1月-12月</t>
  </si>
  <si>
    <t>实施内容：上海交大教育集团在上海市政府合作交流办、市工商联及徐汇区工商联指导下，在六安市开展的延续性教育公益帮扶项目。建设“大别山红色公益学堂”并配置教学展示设施；组织上海合唱团与红杜鹃乡村少年合唱团开展文艺汇演；每月开展至少1次艺术支教，组织1次金寨学生赴沪研学。
资金预算：项目总预算26万元，用于汇演组织、研学支教及物资采购等。其中申请专项资助6万元，剩余20万元由企业募集承担。
预期成效：建成标准化公益学堂，年服务师生超200人次；完成12次支教、1场汇演、1次研学；形成可复制的沪六教育公益合作模式，助力乡村美育振兴与红色文化传承，深化沪六对口合作，提升当地学生艺术素养。</t>
  </si>
  <si>
    <t>王永辉</t>
  </si>
  <si>
    <t>上海市徐汇区淮海西路55号11楼</t>
  </si>
  <si>
    <t>youxuelin@edu-sjtu.cn</t>
  </si>
  <si>
    <t>招商银行股份有限公司上海徐家汇支行</t>
  </si>
  <si>
    <t>212885770210001</t>
  </si>
  <si>
    <t xml:space="preserve"> 03991312600000M </t>
  </si>
  <si>
    <t>上海仁德基金会</t>
  </si>
  <si>
    <t>困境儿童筑梦同行</t>
  </si>
  <si>
    <t>安徽省六安市</t>
  </si>
  <si>
    <t>基础设施、基本公共服务</t>
  </si>
  <si>
    <t>实施内容：面向安徽六安革命老区精准筛选150名困境儿童，提供年度助困补助，用于保障其基本生活及就学需求。通过“实名认证+数字化拨付”的模式，确保资金精准发放、使用透明。
资金预算：项目总预算为38.4万元，预算涵盖助困补助、走访评估及项目执行，确保93.7%以上资金直接用于受助对象。
预期成效：有效保障150名困境儿童的基本生活与持续就学，维护其生存权与发展权。形成可复制、可监测的社会力量参与公共服务模式，为沪皖对口合作提供民生帮扶实效。</t>
  </si>
  <si>
    <t>陆颖</t>
  </si>
  <si>
    <t>021-60470285</t>
  </si>
  <si>
    <t>上海市浦东新区金桥路527-535号区内458号及460号303、306室</t>
  </si>
  <si>
    <t>info@rendefoundation.org</t>
  </si>
  <si>
    <t>浦发银行陆家嘴支行</t>
  </si>
  <si>
    <t>98060155260000932</t>
  </si>
  <si>
    <t>92.91%</t>
  </si>
  <si>
    <t>0399131260000CV
（原编号03991312600009L不受理）</t>
  </si>
  <si>
    <t>上海共益数据科技发展基金会</t>
  </si>
  <si>
    <t>安可青年创变计划（第二期·乡村篇章）</t>
  </si>
  <si>
    <t>安徽省六安市革命老区及周边乡村（金寨等）</t>
  </si>
  <si>
    <t>乡村振兴、新型城镇化、产业合作、人才交流</t>
  </si>
  <si>
    <t>2025年11月-2026年10月</t>
  </si>
  <si>
    <t>实施内容：本项目在首期构建城区青年社群基础上，将重心深入六安革命老区乡村，通过 “寻找100位乡村行动派”深度探访，挖掘乡土实干青年；同时，启动 “城乡接力”支持计划，组织城区成熟主理人向乡村提供经验与资源，并开展 “乡土创变力”系列赋能 与 “小微项目共创” 。项目旨在建立城乡青年互助网络，系统性支持青年扎根乡村、创变乡土，为乡村振兴注入可持续的青年动能。
资金预算：项目总预算32.5万元，其中社会募集25万元，申请专项资助7.5万元。资金主要用于乡村实地调研、小微项目孵化支持、社群运营、技术开发、资源对接活动及成果传播。
预期成效：能力建设：召集举办沪六产业资源对接会及配套主题活动，服务城乡青年200人次。
直接赋能：深度访谈并连接20+乡村青年创业者，利用数字化工具，对其个人发展动态追踪记录，持续赋能。
生态初建：形成一个活跃、互助的 “六安乡村创变者”核心社群。
成果沉淀：产出《“乡村行动派”案例集》（电子版）及系列传播素材，为同类项目提供参考。
创新实践孵化：支持城乡青年小微创变项目或合作意向落地萌芽。</t>
  </si>
  <si>
    <t>陈纯</t>
  </si>
  <si>
    <t>浦东新区金桥路535号458幢329室</t>
  </si>
  <si>
    <t>cchun@ilinkgood.cn</t>
  </si>
  <si>
    <t xml:space="preserve">中信银行上海张江支行 </t>
  </si>
  <si>
    <t xml:space="preserve"> 8110 2010 1300 1390 190</t>
  </si>
  <si>
    <t>【注】申报时间超时，2026/1/13提交</t>
  </si>
  <si>
    <t>0399131250000FA</t>
  </si>
  <si>
    <t>浦东新区合作交流办</t>
  </si>
  <si>
    <t>雅克（上海）化工新材料有限公司</t>
  </si>
  <si>
    <t>定向捐赠沧源佤族自治县民族中学用于爱心助学金</t>
  </si>
  <si>
    <t>云南省临沧市沧源佤族自治县</t>
  </si>
  <si>
    <r>
      <rPr>
        <sz val="11"/>
        <color rgb="FF000000"/>
        <rFont val="仿宋_GB2312"/>
        <charset val="134"/>
      </rPr>
      <t>教育</t>
    </r>
    <r>
      <rPr>
        <sz val="11"/>
        <color rgb="FFFF0000"/>
        <rFont val="仿宋_GB2312"/>
        <charset val="134"/>
      </rPr>
      <t>、健康（删）</t>
    </r>
  </si>
  <si>
    <t>2026年2月至3月间</t>
  </si>
  <si>
    <t>实施内容：定向捐赠沧源佤族自治县民族中学用于爱心助学金.
资金预算：18万
预期成效：帮助沧源佤族自治县民族中学高一至高三的60名贫困学生继续完成学业，希望能把优秀学生留在沧源.</t>
  </si>
  <si>
    <t>周蕾     庄岚</t>
  </si>
  <si>
    <t>18918134413   17717413578</t>
  </si>
  <si>
    <t>上海市普陀区云岭东路601号2号楼805室</t>
  </si>
  <si>
    <t>zhuanglan@yokechem.com</t>
  </si>
  <si>
    <t>中国银行上海市大柏树支行</t>
  </si>
  <si>
    <t>445580541334</t>
  </si>
  <si>
    <t>前线对接人员明确，自2023年实施资助行动，具有一定的经验
【2023年初我司通过上海对外交流中心领导介绍，联系到了上海挂职沧源佤族自治县的沈东副县长】</t>
  </si>
  <si>
    <t>0399131250000J9</t>
  </si>
  <si>
    <t>上海普瑞公益基金会</t>
  </si>
  <si>
    <t>点亮明眸新疆农村地区儿童眼健康项目</t>
  </si>
  <si>
    <t>新疆喀什莎车县</t>
  </si>
  <si>
    <t>2026年1至11月</t>
  </si>
  <si>
    <t>实施内容：在莎车县中小学为教师及学生开展视力健康培训、为学生进行视力筛查，免费配镜及眼病手术救助
资金预算：20万
预期成效：为3000名学生提供视力检查，配镜1500副，资助斜视手术20例</t>
  </si>
  <si>
    <t>晏和淘</t>
  </si>
  <si>
    <t>上海市长宁区茅台路899号6楼613、614室</t>
  </si>
  <si>
    <t>yanhetao@puruifoundation.org.cn</t>
  </si>
  <si>
    <t>招商银行上海福州路支行</t>
  </si>
  <si>
    <t>121926009310106</t>
  </si>
  <si>
    <t>2025年因历史执行率低，申报未通过</t>
  </si>
  <si>
    <t>历史执行率低</t>
  </si>
  <si>
    <t>0399131250000JA</t>
  </si>
  <si>
    <t>上海浦东智能照明联合会</t>
  </si>
  <si>
    <t>社会团体</t>
  </si>
  <si>
    <t>一盏灯的温暖</t>
  </si>
  <si>
    <t>新疆喀什、云南</t>
  </si>
  <si>
    <t>教育、健康</t>
  </si>
  <si>
    <t>2026年1月至11月</t>
  </si>
  <si>
    <t>实施内容：聚焦新疆喀什及云南地区学校照明改善，依托上海浦东智能照明联合会资源，组织专业团队实地调研，为学校定制智能照明改造方案，捐赠并安装护眼灯、黑板灯及智能控制系统。
资金预算：预算49.4万元，包括设备采购安装38万元、科普讲堂与宣传3万元、项目管理与运营4万元及不可预测费用4.4万元。
预期成效：改善学校照明环境，降低近视率；打造智能照明公益示范样本，吸引更多社会力量参与；助力教育事业发展，缩小城乡教育资源差距，守护学生视力。</t>
  </si>
  <si>
    <t>代照亮</t>
  </si>
  <si>
    <t>上海市浦东新区杨高南路428号由由世纪广场1号楼7楼722室</t>
  </si>
  <si>
    <t>panailin@sila2050.com</t>
  </si>
  <si>
    <t>中信银行股份有限公司上海张江支行</t>
  </si>
  <si>
    <t>8110201011100799492</t>
  </si>
  <si>
    <t>0399131250000HW</t>
  </si>
  <si>
    <t>福建省三明市</t>
  </si>
  <si>
    <t>基础设施和基本公共服务</t>
  </si>
  <si>
    <t>实施内容：针对福建省三明市中小学校照明环境需求，依托上海浦东智能照明联合会资源，组织专业团队实地调研，为学校定制智能照明改造方案，捐赠并安装护眼灯、黑板灯及智能控制系统。
资金预算：项目总预算共13万元，主要用于设备采购与安装约10万元、科普讲堂与宣传约1万元、项目管理与运营约1万元及不可预测费用约1万元。
预期成效：改善学校照明环境，减轻视觉疲劳、提升学习效率；借助宣传展示沪明合作在乡村振兴、基础设施与公共服务改善方面的公益成效。</t>
  </si>
  <si>
    <t>考虑合并</t>
  </si>
  <si>
    <t>0399131250000H4</t>
  </si>
  <si>
    <t>上海春禾青少年发展中心</t>
  </si>
  <si>
    <t>新疆喀什地区科学素养与创新思维教育帮扶</t>
  </si>
  <si>
    <t>新疆喀什市莎车县</t>
  </si>
  <si>
    <t>教育、民族团结、文化</t>
  </si>
  <si>
    <t>2026年01月01日至年12月31日</t>
  </si>
  <si>
    <r>
      <rPr>
        <sz val="11"/>
        <color rgb="FF000000"/>
        <rFont val="仿宋_GB2312"/>
        <charset val="134"/>
      </rPr>
      <t>实施内容：向新疆喀什莎车县第七中学捐赠一套“实物化学元素智能展示系统”；组织莎车七中20</t>
    </r>
    <r>
      <rPr>
        <sz val="11"/>
        <color rgb="FF000000"/>
        <rFont val="Courier New"/>
        <family val="3"/>
      </rPr>
      <t>–</t>
    </r>
    <r>
      <rPr>
        <sz val="11"/>
        <color rgb="FF000000"/>
        <rFont val="仿宋_GB2312"/>
        <charset val="134"/>
      </rPr>
      <t>30名理科教师分2批赴沪5天研训；安排专家2</t>
    </r>
    <r>
      <rPr>
        <sz val="11"/>
        <color rgb="FF000000"/>
        <rFont val="Courier New"/>
        <family val="3"/>
      </rPr>
      <t>–</t>
    </r>
    <r>
      <rPr>
        <sz val="11"/>
        <color rgb="FF000000"/>
        <rFont val="仿宋_GB2312"/>
        <charset val="134"/>
      </rPr>
      <t>3次入校1</t>
    </r>
    <r>
      <rPr>
        <sz val="11"/>
        <color rgb="FF000000"/>
        <rFont val="Courier New"/>
        <family val="3"/>
      </rPr>
      <t>–</t>
    </r>
    <r>
      <rPr>
        <sz val="11"/>
        <color rgb="FF000000"/>
        <rFont val="仿宋_GB2312"/>
        <charset val="134"/>
      </rPr>
      <t>3天听评课、示范探究课；暑期2位老师带5-10名学生参加交流展示分享活动或比赛。
资金预算：总预算110万元.
预期成效：学校拥有先进科学教具，学生经历完整“提出问题—研究问题—解决问题”探究实践，以点带面提升科学兴趣、创新思维与民族地区科学教育水平。</t>
    </r>
  </si>
  <si>
    <t>王建霞</t>
  </si>
  <si>
    <t>上海市浦东新区郭守敬路498号，    浦东软件园郭守敬园14号楼407-413室</t>
  </si>
  <si>
    <t>wangjianxia@spring.org.cn</t>
  </si>
  <si>
    <t>工商银行上海浦东分行营业厅</t>
  </si>
  <si>
    <t>1001280909069124193</t>
  </si>
  <si>
    <t>1、民非单位资金不明确，相对资金较大；
2、以短期研学活动为主，成效难以评价。
3、建设系统预计45万元，资金优势不明显</t>
  </si>
  <si>
    <t>新疆喀什莎车县第七中学为上海援建中学</t>
  </si>
  <si>
    <t>0399131250000JP</t>
  </si>
  <si>
    <t>上海市建国社会公益基金会</t>
  </si>
  <si>
    <t>健康饮水项目</t>
  </si>
  <si>
    <t>青海省果洛州</t>
  </si>
  <si>
    <r>
      <rPr>
        <sz val="11"/>
        <color rgb="FF000000"/>
        <rFont val="仿宋_GB2312"/>
        <charset val="134"/>
      </rPr>
      <t>健康</t>
    </r>
    <r>
      <rPr>
        <sz val="11"/>
        <color rgb="FFFF0000"/>
        <rFont val="仿宋_GB2312"/>
        <charset val="134"/>
      </rPr>
      <t>、民生</t>
    </r>
  </si>
  <si>
    <t>2026年01月01日至12月31日</t>
  </si>
  <si>
    <t>实施内容：该项目由本基金会于2026年投入51万元自有资金，委托专业维保单位对青海果洛地区186台净水设备开展全年两次全覆盖维护，并对其中38台故障设备进行维修及配件更新。                
资金预算：总预算51万元.        
预期成效：通过系统化运维保障，显著提升设备正常运行率，切实守护数万群众直饮冷热水安全，有效降低因水质问题引发的健康风险。</t>
  </si>
  <si>
    <t>张正苹</t>
  </si>
  <si>
    <t>浦东新区张衡路1227号3号楼</t>
  </si>
  <si>
    <t>631965688@qq.com</t>
  </si>
  <si>
    <t>农业银行川沙支行</t>
  </si>
  <si>
    <t>03893200040020791</t>
  </si>
  <si>
    <t>1、过往执行率较高,执行情况较好
2、存在4舍5入后突破30%的情况</t>
  </si>
  <si>
    <t>03991312600004G</t>
  </si>
  <si>
    <t>上海临港公益基金会</t>
  </si>
  <si>
    <t>重度残疾人辅具配置项目</t>
  </si>
  <si>
    <t>2026年1月1日至11月20日</t>
  </si>
  <si>
    <t>实施内容：主要面向霍山县辖区内、持有残疾人证，残疾类别为肢体残疾，残疾等级被评定为一级、二级的重度残疾人群。计划通过为重度残疾人配备电动轮椅、护理床等康复辅助器具，帮助其恢复生活自理能力和社会适应能力。
资金预算：预计帮扶70人，每人4000元用于配备电动轮椅和护理床等辅助器具，预算资金28万元。
预期成效：通过项目的实施，改善重度残疾人的生活水平，帮助其恢复生活自理能力，使其更好地融入社会。</t>
  </si>
  <si>
    <t>秦效</t>
  </si>
  <si>
    <t>上海市浦东新区海港大道1515号创晶T2楼11层</t>
  </si>
  <si>
    <t>qinxiao@shlingang.com</t>
  </si>
  <si>
    <t>上海银行股份有限公司临港新片区科技支行</t>
  </si>
  <si>
    <t>03003747246</t>
  </si>
  <si>
    <t>新项目</t>
  </si>
  <si>
    <t>039913126000073</t>
  </si>
  <si>
    <t>上海天使宝贝公益基金会</t>
  </si>
  <si>
    <t>天使宝贝“高原暖阳·童安之家”儿童家庭关爱项目</t>
  </si>
  <si>
    <t>西藏日喀则市江孜县</t>
  </si>
  <si>
    <t>民生</t>
  </si>
  <si>
    <t>2026年1月至6月</t>
  </si>
  <si>
    <t>实施内容：项目面向100户0-14岁困难儿童目标家庭，定制推出三种侧重点各异的标准化“关爱礼包”，由家庭结合自身最迫切需求自主择一。
资金预算：物资采购与安装费：270,000元,用于家庭安全提升和生活改善。
预期成效：为100户困难儿童家庭进行居家安全改造，提升家庭居家安全。</t>
  </si>
  <si>
    <t>陈彪</t>
  </si>
  <si>
    <t>上海市浦东新区杨高中路2108号天物空间VIP层V6号</t>
  </si>
  <si>
    <t>524650261@qq.com</t>
  </si>
  <si>
    <t>招商银行股份有限公司上海高安支行</t>
  </si>
  <si>
    <t>121929540410402</t>
  </si>
  <si>
    <t>1、项目实施必要性不足；
2、项目资金优势不明显（平均安全防患用品0.27万元/套）
【1、基础套餐：安全插座保护盖、新国标安全插排、LED节能灯泡、独立式光电感烟火灾报警器、手提式干粉灭火器、一氧化碳浓度报警器、多功能应急手电筒；
2、特色套餐：全屋防撞角/防撞条套装、物理风险防范强化套装核心目、家用急救护理箱、燃气泄漏报警器】</t>
  </si>
  <si>
    <t>03991312600007F</t>
  </si>
  <si>
    <t>洱源县西山中心学校学生就餐设施补充及团结中心完小运动场地提升改造项目</t>
  </si>
  <si>
    <t>云南省大理州洱源县</t>
  </si>
  <si>
    <t>2026年1月至12月</t>
  </si>
  <si>
    <t>实施内容：为西山乡多所学校捐赠总计196套桌椅，解决当地师生缺乏桌椅蹲地就餐问题；为团结中心完小修缮运动场地，解决安全隐患。
资金预算：项目总预算40万元，用捐赠桌椅采购和运动场地修缮。
预期成效：完成团结中心完小球场标准化改造并配套篮球架，保障学生正常体育锻炼；196 套餐桌投入使用后，实现全乡学生合规就餐，办学基础条件得到实质性改善。</t>
  </si>
  <si>
    <t>1、15.68万元用来购置餐桌，是否具有必要性；
2、24.32万元的篮球改造工程具有一定的可实施性</t>
  </si>
  <si>
    <t>03991312600007N</t>
  </si>
  <si>
    <t>上海真爱梦想公益基金会</t>
  </si>
  <si>
    <t>“艺绘山海·2026”年度公益艺术行动项目</t>
  </si>
  <si>
    <t>云南省、青海省果洛州、西藏日喀则市、新疆喀什地区</t>
  </si>
  <si>
    <t xml:space="preserve">实施内容：充分发挥儿童素养教育的运营经验，依托上海市对口帮扶地区（主要在云南）的“梦想中心”学校网络并结合大学生志愿者暑期教练计划，联动多方社会力量，旨在通过深度、集中的艺术实践，探索“公益+艺术+文旅+乡村振兴”融合模式，实现美育传播、文化传承、公益项目成效展示与地域发展的年度示范目标。
资金预算：217万元。           
预期成效:在上海市对口帮扶的云南、青海、新疆和西藏地区，为学校实施“梦想中心”项目，为教师开展AI培训，以及物资捐赠，关爱学生成长、教师发展。
</t>
  </si>
  <si>
    <t>庞宗平</t>
  </si>
  <si>
    <t>上海浦东新区张江高科技园区碧波路572弄116号5幢1-3层</t>
  </si>
  <si>
    <t>pangzongping@adream.org</t>
  </si>
  <si>
    <t>招商银行股份有限公司上海苏河湾支行</t>
  </si>
  <si>
    <t xml:space="preserve">121907497910505
</t>
  </si>
  <si>
    <t>1、上大美院学生暑假活动（40万元）</t>
  </si>
  <si>
    <t>039913126000088</t>
  </si>
  <si>
    <t>上海浦东新区一心公益发展中心</t>
  </si>
  <si>
    <t>爱诵读</t>
  </si>
  <si>
    <t>云南省大理州永平、云龙、南涧、弥渡、洱源、剑川县</t>
  </si>
  <si>
    <t>实施内容：旨在助力大理州永平、云龙、南涧、弥渡、洱源、剑川县小学教育发展，提升诵读教育质量，经调研对接实施，整合上海优质师资、公益企业资源，以诵读为载体，开展教师培训300名、开设20个诵读特色班，举办诵读大赛和夏令营交流活动，改建专用教室。提升教师水平，培养留守儿童兴趣，搭建城乡学生交流平台。
资金预算：项目所需资金为151.8万元。
预期成效：通过教育培训和活动开展，帮助提高贫困山区语文老师的职业水平，培养当地留守儿童的学习兴趣和阅读水平，实现对艺术表达的追求。</t>
  </si>
  <si>
    <t>瞿明超</t>
  </si>
  <si>
    <t>上海浦东新区浙桥路289弄2号楼1808室</t>
  </si>
  <si>
    <t>55570248@qq.com</t>
  </si>
  <si>
    <t>交通银行上海德平路支行</t>
  </si>
  <si>
    <t>310066124018800014018</t>
  </si>
  <si>
    <t>朗诵项目实施必要性不足；项目实施效果难以评价</t>
  </si>
  <si>
    <t>03991312600003G</t>
  </si>
  <si>
    <t>上海市外商投资协会</t>
  </si>
  <si>
    <t>云南青少年技能培训和就业项目</t>
  </si>
  <si>
    <t>云南省怒江州泸水市、昆明市禄劝县</t>
  </si>
  <si>
    <t>教育、文化、交流交往交融</t>
  </si>
  <si>
    <t>实施内容：本项目面向三所学校学生，主要开展以下工作设立“职业教育助学金”;组织外企志愿者开展“云南公益行”；组织云南师生来沪参访，包括举办“2026第三届职业梦想夏令营”及安排职校师生观摩第48届世界技能大赛；对接校企合作资源。
资金预算：47万元
预期成效：预期形成贯穿三校的成长支持体系，实现阶梯式成效：初中阶段重在职业启蒙与学习动力培养；职教阶段着力技能提升与就业衔接。</t>
  </si>
  <si>
    <t>薛逸雯
冯家慧</t>
  </si>
  <si>
    <t>薛：13816587624
冯：13661458668</t>
  </si>
  <si>
    <t>上海市黄浦区淮海中路138号上海广场29楼</t>
  </si>
  <si>
    <t>薛：xueyiwen@safi.org.cn
冯：fengjiahui@safi.org.cn</t>
  </si>
  <si>
    <t>上海宋庆龄基金会</t>
  </si>
  <si>
    <t>中国工商银行上海市淮海中路第二支行</t>
  </si>
  <si>
    <t>1001221009014414019</t>
  </si>
  <si>
    <t>0399131260000C2
（2026/1/12提交）</t>
  </si>
  <si>
    <t>上海浦东新区蓝朋友应急救援服务中心</t>
  </si>
  <si>
    <t>蓝盾联盟</t>
  </si>
  <si>
    <t>2026 年1月1日至2026年11
月20日</t>
  </si>
  <si>
    <t>实施内容：应急物资储备与调配；应急队伍建设；社区基础设施加固与隐患排查；灾后重建与恢复。 
资金预算：：应急物资储备与调配（18万元）；应急队伍建设（40万元）；社区基础设施加固与隐患排查（32万元）；灾后重建与恢复（14万元）；项目管理费（11万元）。
预期成效：通过本项目，在应急物资上为初期救援提供保障，提升调配速度；应急队伍经培训演练，增强实战与协作能力；完成社区隐患排查，提高安全意识；为灾后重建提供心理及技术支持。</t>
  </si>
  <si>
    <t>黄彬</t>
  </si>
  <si>
    <t>上海市浦东新区民生路600号17幢201-B室</t>
  </si>
  <si>
    <t>360893984@qq.com</t>
  </si>
  <si>
    <t>招商银行股份有限公司上海联洋支行</t>
  </si>
  <si>
    <t>121951223010000</t>
  </si>
  <si>
    <t>1、项目明细不具体，规模未量化；
【注】申报时间超时，2026/1/12提交</t>
  </si>
  <si>
    <t>03991312600008L</t>
  </si>
  <si>
    <t>“远山的呼唤”青海省果洛藏族自治州文化融合交流项目</t>
  </si>
  <si>
    <t>青海省</t>
  </si>
  <si>
    <t>交流交往交融</t>
  </si>
  <si>
    <t>实施内容:该项目致力于藏汉青年间的了解与交流，拍摄西部山谷儿童记录短片；组织果洛州和上海学生的暑期互访交流项目；举办“水—生命之源”摄影展和“远山的呼唤”慈善音乐会。
资金预算：项目投入35万，70%用于活动直接支出，30%用于项目调研和人员补贴。
预期成效：暑期互访交流活动将实现100名两地学生的互访；在上海举办的果洛州摄影展将带来5千人流，并结合西部儿童短片的网络宣传。培养一支优秀志愿者队伍，为本项目可持续开展奠定基础。</t>
  </si>
  <si>
    <t>陆西箴</t>
  </si>
  <si>
    <t>0399131260000E2
（2026/1/13提交）</t>
  </si>
  <si>
    <t>上海原耕数字科技有限公司</t>
  </si>
  <si>
    <t>浦永对口合作数字公共服务试点</t>
  </si>
  <si>
    <t>福建省永安市</t>
  </si>
  <si>
    <t>乡村振兴</t>
  </si>
  <si>
    <t>实施内容：建立征集遴选、退出、信息审核、隐私与投诉机制并建全过程台账；上线公益数字服务工具 MVP，载体为小程序或网页（H5），具备主体展示、意向登记、活动报名、后台留痕导出；不展示价格、不下单/支付、不外链跳转。完成首批建档、培训与对接活动，中期复盘并形成评估总结与方法包。
资金预算：总投入 78 万元（社募 60 万元+申请 18 万元），专款专用、单独核算、对公支付。
预期成效：建档≥10；培训≥3、对接≥2；意向≥20、台账≥10；上海侧单位清单≥10、留痕≥6；输出 SOP、清单台账与评估报告。</t>
  </si>
  <si>
    <t>陈卓</t>
  </si>
  <si>
    <t>中国（上海）自由贸易试验区张杨路828-838号26楼E、F室</t>
  </si>
  <si>
    <t>cecul@qq.com</t>
  </si>
  <si>
    <t>兴业银行股份有限公司上海陆家嘴支行</t>
  </si>
  <si>
    <t>216180100100328318</t>
  </si>
  <si>
    <t>公益行为体现不明显
【注】申报时间超时，2026/1/13提交</t>
  </si>
  <si>
    <t>03991312600001F</t>
  </si>
  <si>
    <t>嘉定区合作交流办</t>
  </si>
  <si>
    <t>上海南翔五彩公益发展中心</t>
  </si>
  <si>
    <t>“彩云工程”公益助学项目</t>
  </si>
  <si>
    <t>云南省迪庆藏族自治州德钦县第一小学
青海省果洛藏族自治州久治县民族小学</t>
  </si>
  <si>
    <t>2026年1月—10月</t>
  </si>
  <si>
    <t>实施内容：聚焦美育赋能，通过捐赠美术画材，为学生们配备各类画笔、颜料等创作工具；开展美育课堂，由志愿者老师带领孩子感受艺术魅力，激发创作灵感。让边疆孩童在色彩与创意中滋养心灵，以美育之光点亮成长之路。
资金预算：10 万元
预期成效：切实补足学校美育资源，激发学生们的艺术兴趣与创作潜能，提升审美素养与表达能力，以美育滋养心灵、拓宽视野，助力全面成长，夯实边疆民族地区美育发展根基。</t>
  </si>
  <si>
    <t>程爽</t>
  </si>
  <si>
    <t>上海市嘉定区南翔镇银翔湖公园小美艺术空间</t>
  </si>
  <si>
    <t>wcqzgy2017@qq.com</t>
  </si>
  <si>
    <t>中国建设银行股份有限公司上海宝翔路支行</t>
  </si>
  <si>
    <t>31050110150800000311</t>
  </si>
  <si>
    <t xml:space="preserve">03991312600007J </t>
  </si>
  <si>
    <t>上海弘益青年公益服务支持中心</t>
  </si>
  <si>
    <t>“再创红色旋律，共谱时代华章”—— 
沪明青少年红色艺术共创营</t>
  </si>
  <si>
    <t>红色文化传承</t>
  </si>
  <si>
    <t>2026年01月至2026年11月</t>
  </si>
  <si>
    <t xml:space="preserve">实施内容：文化资源挖掘，联合高校资源和谁资源，组建团队深入老区，收集文化素材。募集各类社会支持资源。课程体系设计：多样化课程，涵盖音乐理论、编曲创作、人工智能、文化学科启蒙等。教学活动开展：整合募集到各类社会捐赠资源，落地教学课程与共创营活动。可持续培育：面向当地教师、家长群体开展系列培训，搭建亲子红色文化共创平台，推动红色文化传承从校园延伸到家庭。作品创作展示：组织学员创作红色音乐作品，举办音乐交流等活动直观呈现创作成果；全网推广推动红色文化与音乐教育的深度融合。
资金预算：343200
预期成效：一：红色文化资源体系化构建，夯实传承基础 
二、实践多元赋能，综合素养全面提升 </t>
  </si>
  <si>
    <t>陈雯</t>
  </si>
  <si>
    <t>18516141217</t>
  </si>
  <si>
    <t>西康路464号1808室</t>
  </si>
  <si>
    <t>68442094@qq.com</t>
  </si>
  <si>
    <t>工商银行静安支行</t>
  </si>
  <si>
    <t>1001211319300125364</t>
  </si>
  <si>
    <t>0399131260000C5</t>
  </si>
  <si>
    <t>上海同合骨科医院有限公司</t>
  </si>
  <si>
    <t>“同舟共济·合嘉同行”——对口帮扶地区骨病救治公益</t>
  </si>
  <si>
    <t>新疆维吾尔自治区喀什地区、克拉玛依市和草湖项目区、西藏自治区日喀则市、云南省、青海省果洛藏族自治州、重庆市万州区和湖北省宜昌市夷陵区</t>
  </si>
  <si>
    <t>健康、民生</t>
  </si>
  <si>
    <t>2026年1-11月</t>
  </si>
  <si>
    <t>实施内容：
“同舟共济·合嘉同行”——对口帮扶地区骨病救治公益慈善行动是由嘉定区合作交流办、嘉定区卫生健康委、嘉定区医疗保障局、上海市慈善基金会嘉定区代表处联合嘉定舟桥公益基金、上海同合骨科医院共同发起支持开展的公益项目，旨在推动上海对口帮扶地区骨病救治及提升骨病康复医疗水平，并通过医疗救助切实帮助当地困难骨病患者、残疾人等重获健康和正常生活。
资金预算：
 项目总投入130万元，其中社会募集资金100万元，资助资金30万元。
预期成效：
1.为骨病患者创造高效就医条件并享受到优质医疗服务。
2.兜底患者医保报销后自费部分费用，补贴就医往返交通费用，切实减轻患者就医负担。
3.通过救治帮助患者获得更多的劳动和运动能力，更好的回归工作、学习和生活，最大程度改善“因病致贫”、“因病失学”的现象。
4.通过医疗帮扶助力地区骨病专科诊疗水平提升，为当地医疗技术发展提供更多交流机会。</t>
  </si>
  <si>
    <t>陈彦云</t>
  </si>
  <si>
    <t>thgk_yjb@163.com</t>
  </si>
  <si>
    <t xml:space="preserve">上海同合骨科医院有限公司
</t>
  </si>
  <si>
    <t xml:space="preserve"> 上海银行股份有限公司马陆支行</t>
  </si>
  <si>
    <t>03004632426</t>
  </si>
  <si>
    <r>
      <rPr>
        <sz val="11"/>
        <rFont val="仿宋_GB2312"/>
        <charset val="134"/>
      </rPr>
      <t>已经有了专项基金，执行方申请资金的必要性不足
【同舟共济</t>
    </r>
    <r>
      <rPr>
        <sz val="11"/>
        <rFont val="Calibri"/>
        <family val="2"/>
      </rPr>
      <t>·</t>
    </r>
    <r>
      <rPr>
        <sz val="11"/>
        <rFont val="仿宋_GB2312"/>
        <charset val="134"/>
      </rPr>
      <t xml:space="preserve">合嘉同行”嘉定对口帮扶地区骨病救治公益慈善项目由区合作交流办统筹协调，区卫健委与区医保局提供医疗保障支持，市慈善基金会嘉定代表处联合嘉定舟桥公益基金及其他爱心企业等多方力量筹集专项资金，位于嘉定新城的上海同合骨科医院组建专家团队具体实施医疗救助，形成“四位一体”的跨区域协作机制。】 </t>
    </r>
  </si>
  <si>
    <t xml:space="preserve">03991312600006M </t>
  </si>
  <si>
    <t>“助梦想启航计划”云南楚雄彝族自治州武定县多元教育公益项目</t>
  </si>
  <si>
    <t>（一）实施内容：
该项目以远程课堂和暑期公益社会实践营为核心内容，辅助系列微公益项目。“助梦想启航计划”通过远程课堂与沪滇实践营搭建教育桥梁，结合木工劳作、交响乐等微公益项目，全方位拓展学生视野、滋养综合素养，助力乡村青少年成长。
（二）资金预算：
预计总投入80万元，按项目执行费、物资采办费、志愿者补贴费、前期调研费、咨询费、其他费用六大类细化安排。
（三）预期成效：
为当地引入优质教育资源，减轻低收入家庭学生就学压力，拓宽学生视野与认知边界，提升学生数字化素养、动手实践能力及艺术审美水平。</t>
  </si>
  <si>
    <t xml:space="preserve"> 0399131250000FW</t>
  </si>
  <si>
    <t>上海佑心慈善基金会</t>
  </si>
  <si>
    <t>“沪帮有情・心动万家”儿童先心病帮扶项目</t>
  </si>
  <si>
    <t>云南省、新疆维吾尔自治区喀什地区和草湖项目区、西藏自治区日喀则市、青海省果洛藏族自治州、重庆市万州区</t>
  </si>
  <si>
    <t>2026.1-2026.11</t>
  </si>
  <si>
    <t>实施内容：本项目紧扣健康中国战略与乡村振兴部署，以上海对口帮扶为纽带，由上海佑心慈善基金会联合上海对口帮扶工作组，集结国内优质儿科心脏中心医疗专家团队，为对口帮扶地区儿童提供免费先心病筛查及手术医疗资助，破解困境家庭就医难题，守护儿童健康，以公益力量赋能区域均衡发展。
资金预算：130万
预期成效：
1.项目预期为困境先心病患儿提供高效就医渠道与优质医疗资源；
2.减轻家庭经济负担破解“因病致困、因病返贫”困境；
助力家庭劳动力回归生产生活，为乡村振兴注入内生动力，推动对口帮扶地区高质量发展。</t>
  </si>
  <si>
    <t>谭淼淼</t>
  </si>
  <si>
    <t>上海市嘉定区城北路1355号1幢6层613室-2</t>
  </si>
  <si>
    <t>prog@yheart.org.cn</t>
  </si>
  <si>
    <t>中国工商银行上海市嘉定区清河路支行</t>
  </si>
  <si>
    <t>10017558 0930 0076145</t>
  </si>
  <si>
    <t>云南省阜外心血管病医院、上海市儿童医院、果洛藏族自治州人民医院、上海交通大学附属上海儿童医学中心、北京京都儿童医院等多家医院</t>
  </si>
  <si>
    <t>03991312600007Y</t>
  </si>
  <si>
    <t>上海雨萌公益基金会</t>
  </si>
  <si>
    <t>青海久治县青少年活动中心提档升级项目</t>
  </si>
  <si>
    <t>青海久治县</t>
  </si>
  <si>
    <t>2026年1月10日-9月30日</t>
  </si>
  <si>
    <t>实施内容：该项目将为久治县青少年活动中心购买阅览室儿童书籍，为中心操场文体基础设施实施改造，同时添置自然生态科普和宣传教具及项目工作人员执行费用。
资金预算：19.5万元
预期成效：该项目实施后，将进一步完善久治县青少年活动中心各类功能，更好服务当地青少年参加课外兴趣小组活动，充分满足广大青少年对久治县青少年活动中心基础设施的实际需求。</t>
  </si>
  <si>
    <t>郑风豪</t>
  </si>
  <si>
    <t>18202169850</t>
  </si>
  <si>
    <t>上海市嘉定区陈家山路88弄</t>
  </si>
  <si>
    <t>417401728@qq.com</t>
  </si>
  <si>
    <t>中信银行上海杨浦支行</t>
  </si>
  <si>
    <t>8110201012800928182</t>
  </si>
  <si>
    <t>涉及设施改造和青少年三交</t>
  </si>
  <si>
    <t xml:space="preserve">0399131250000GV </t>
  </si>
  <si>
    <t>宝山区合作交流办</t>
  </si>
  <si>
    <t>上海享物公益基金会</t>
  </si>
  <si>
    <t>“远方书声”公益项目</t>
  </si>
  <si>
    <t>云南省、新疆维吾尔自治区喀什地区和克拉玛依市、西藏自治区日喀则市、青海省果洛藏族自治州</t>
  </si>
  <si>
    <t>2025年12月至2026年11月</t>
  </si>
  <si>
    <t>实施内容：聚焦宝山对口帮扶，辐射上海对口各区域，在延续“远方书声”成功经验的基础上，结合国家战略和援外干部需求，推动AI赋能乡村教育，力求项目常做常新。项目主要包括：继续做好课桌椅、图书角、运动场、冬被等当地急需学习、生活物资捐赠；创新建设“AI教室”，为对口地区试点学校提供前沿的AI教学空间与课程资源；设立发放“人工智能专项奖学金/助学金”，支持有志投身AI领域的优秀农村学子完成学业。
资金预算：项目总投入232.3万元，申请资助50万元。
预期成效：预计直接受益学生超10000名；建成标杆性“人工智能教室”1间；奖励资助170名优秀农村学子；升级改造学校运动场5座；培养数名AI课程教师。</t>
  </si>
  <si>
    <t>刘鹏程</t>
  </si>
  <si>
    <t>上海市徐汇区腾飞大厦403室</t>
  </si>
  <si>
    <t>pc.l@shhsf.org</t>
  </si>
  <si>
    <t>中信银行徐家滨江支行</t>
  </si>
  <si>
    <t>8110201012100999722</t>
  </si>
  <si>
    <t xml:space="preserve"> 0399131250000H1 </t>
  </si>
  <si>
    <t>上海福美公益发展中心</t>
  </si>
  <si>
    <t>福美—我助大山孩子洗个澡</t>
  </si>
  <si>
    <t>云南曲靖会泽</t>
  </si>
  <si>
    <r>
      <rPr>
        <sz val="11"/>
        <color rgb="FF000000"/>
        <rFont val="仿宋_GB2312"/>
        <charset val="134"/>
      </rPr>
      <t>教育、健康（删）、</t>
    </r>
    <r>
      <rPr>
        <sz val="11"/>
        <color rgb="FFFF0000"/>
        <rFont val="仿宋_GB2312"/>
        <charset val="134"/>
      </rPr>
      <t>民生</t>
    </r>
  </si>
  <si>
    <t>2026年1月至2026年10月</t>
  </si>
  <si>
    <t>实施内容：在云南省曲靖市会泽县4所学校安装热水系统；给大海乡小学改造“山顶最美阅览室”；资助24名困难生。
资金预算：48万元
预期成效：4所学校热水系统安装完成，覆盖学校6740名学生可以用热水洗漱、洗澡，让孩子们养成良好的卫生习惯，健康生活。为大海乡小学的阅览室添置好书架桌椅等设备，改善学生的阅读环境。通过资助28位困难学生，他们有机会通过自己的努力改变命运，实现自己的梦想。</t>
  </si>
  <si>
    <t>陶利帆</t>
  </si>
  <si>
    <t>13918040083</t>
  </si>
  <si>
    <t>静安区愚园路500号107室</t>
  </si>
  <si>
    <t>69673279@qq.com</t>
  </si>
  <si>
    <t>上海浦发银行南京西路支行</t>
  </si>
  <si>
    <t>97100155260000737</t>
  </si>
  <si>
    <t>039913126000001</t>
  </si>
  <si>
    <t>上海市大华公益基金会</t>
  </si>
  <si>
    <t>希望网校</t>
  </si>
  <si>
    <t>云南省迪庆州维西县，曲靖市会泽县、罗平县、师宗县、宣威市，临沧市耿马县，普洱市澜沧县、墨江县，昭通市巧家县，昆明市东川区和寻甸县，西双版纳州勐腊县和勐海县，丽江市永胜县</t>
  </si>
  <si>
    <r>
      <rPr>
        <sz val="11"/>
        <color rgb="FF000000"/>
        <rFont val="仿宋_GB2312"/>
        <charset val="134"/>
      </rPr>
      <t>教育、</t>
    </r>
    <r>
      <rPr>
        <sz val="11"/>
        <color rgb="FFFF0000"/>
        <rFont val="仿宋_GB2312"/>
        <charset val="134"/>
      </rPr>
      <t>交流交往交融（删）</t>
    </r>
  </si>
  <si>
    <t>实施内容：希望网校是面向上海对口支援地区师资力量不足的山区乡村小学，以“一对一”视频直播方式授课的远程助学公益项目。该项目除了直播网课，还配套有实地调研和助学、教学物资及生活物资捐赠、爱心助学、教师培训共5个子项目。
资金预算：2026年1月至11月，预算为96.2万，其中直播网课课时补贴约53.2万，实地调研和助学约14万，教学物资及生活物资捐赠约12万，爱心助学约12万，教师培训约4万，其他约1万。
预期成效：直播网课可以直接弥补当地师资在英语和素质类课程上的短缺，实地助学、物资捐赠、爱心助学、教师培训等子项目围绕希望网校，弥补网络教学的局限和不足，并根据当地师生需求给予定制化的帮扶。</t>
  </si>
  <si>
    <t>王士章</t>
  </si>
  <si>
    <t>上海市普陀区长风街道大渡河路388弄1号26楼</t>
  </si>
  <si>
    <t>wangshizhang@dahuahome.com</t>
  </si>
  <si>
    <t>中国工商银行上海市大华支行</t>
  </si>
  <si>
    <t>1001169309300023858</t>
  </si>
  <si>
    <t xml:space="preserve">0399131250000K2 </t>
  </si>
  <si>
    <t>上海相宜公益基金会</t>
  </si>
  <si>
    <t>本草科普实践活动</t>
  </si>
  <si>
    <t>西藏自治区日喀则市、云南省、湖北省宜昌市夷陵区、重庆
市万州区</t>
  </si>
  <si>
    <t>2026年1月-2026年11月</t>
  </si>
  <si>
    <t>为增进学生对中华优秀传统文化的认同与自豪感，提升其文化理解、审美感知和综合文化素养，2026年，基金会将继续与对口帮扶地区学校共同开展“本草科普实践活动”。
（一） 实施内容：2026年4月底前，完成实践活动整体设计与材料包开发；与合作学校充分沟通，推动实践活动落地实施；整理项目执行材料，对开课学校进行指导与培训；配合开展项目宣传工作。
（二） 资金预算：项目总预算为72.05万元，具体如下：
课程实施：57.5万元；项目宣传：8万元；项目管理：6.55万元
（三）预期成效：1、帮助学生系统掌握中草药基础知识，并能在实际生活中加以运用；2、通过美育与实践融合的方式，引导学生深切感受中医药文化的丰富内涵与独特魅力。</t>
  </si>
  <si>
    <t>厉交良</t>
  </si>
  <si>
    <t>上海市宝山区城银路121号</t>
  </si>
  <si>
    <t>lijiaoliang@inoherb.com</t>
  </si>
  <si>
    <t>中国建设银行股份有限公司上海大连路支行</t>
  </si>
  <si>
    <t>31050175410000000139</t>
  </si>
  <si>
    <t>039913126000039</t>
  </si>
  <si>
    <t>上海市杨浦予她同行公益服务中心</t>
  </si>
  <si>
    <t>予她同行未成年女性帮扶行动</t>
  </si>
  <si>
    <t>云南省、新疆维吾尔自治区等地</t>
  </si>
  <si>
    <t>实施内容：
本项目围绕对上海市对口支援地区学校在青春期健康教育与相关保障工作持续提升的现实需求，面向在云南省等经济欠发达区域的未成年女性开展青春期支持服务，以月经安心行动和姐妹助学安心行动为基础，以“生理健康+助学支持”为核心，通过发放予她同行关爱盒（生理用品）、生理健康讲座支教、支持继续就业等方面，为未成年女性提供科学的青春期知识与成长支持。构建“物资支持+知识赋能+助学支持”干预机制，推动青春期女生健康、安全、更自信地成长。
资金预算：项目预计总经费共计240.1740万元，申请资助经费为50万元。预期成效：项目周期为2026年1月1日至2026年11月20日。计划为在校女生发放女性关爱包约5000人次，助学金发放530人次，线下讲座覆盖12000人次，计划开展线上生理健康知识科普总计覆盖60000人次，2次教职工生理健康知识培训共计覆盖50人次。</t>
  </si>
  <si>
    <t>姜金晶</t>
  </si>
  <si>
    <t>上海市杨浦区江浦路627号2号楼6楼</t>
  </si>
  <si>
    <t>standbyher@163.com</t>
  </si>
  <si>
    <t xml:space="preserve">中国银行上海市杨浦支行营业部
</t>
  </si>
  <si>
    <t>444286989707</t>
  </si>
  <si>
    <t xml:space="preserve">
2024年成立的民非单位，项目相对资金量较大，民非单位资金不明确</t>
  </si>
  <si>
    <t>03991312600004A</t>
  </si>
  <si>
    <t>上海大学教育发展基金会</t>
  </si>
  <si>
    <t>“艺脉相承”沪滇乡村艺术赋能计划项目</t>
  </si>
  <si>
    <t>教育、产业、文化、交流交往交融</t>
  </si>
  <si>
    <t>本项目由上海大学教育发展基金会联合上海国有资产经营有限公司、上海大学美术学院共同开展。上海国有资产经营有限公司为项目管理方，上海大学美术学院为项目执行方。项目系统实施“美境”、“美缮”、“美物”、“美育”四大计划，为帮扶地提供视觉内容创作、环境美化、文创设计及美育培训等公益服务，提升帮扶地视觉品牌价值与旅游吸引力，带动当地特色产品增值，为乡村培育美学与创新的内生动力。
项目聚焦激活文旅资源、促进文化传播，努力形成一批具体成果，包括：云南主题艺术作品、文创产品与农产品包装的设计方案，并以作品展览和实物等形式广泛推广；在帮扶地完成主题墙绘创作，打造美丽乡村；在帮扶地中小学开展美育教育，强化文化浸润。</t>
  </si>
  <si>
    <t>马华旸、章莉莉</t>
  </si>
  <si>
    <t>18918889607、13764300668</t>
  </si>
  <si>
    <t>上海市宝山区上大路99号上海大学B楼109室</t>
  </si>
  <si>
    <t>shuedf@126.com</t>
  </si>
  <si>
    <t>中国银行上海市祁连山路支行</t>
  </si>
  <si>
    <t>440365975604</t>
  </si>
  <si>
    <t>已有募集对象</t>
  </si>
  <si>
    <t>涉及文旅、教育、三交，具有一定的创新性</t>
  </si>
  <si>
    <t>039913126000010</t>
  </si>
  <si>
    <t>上海澄穆实业发展有限公司</t>
  </si>
  <si>
    <t>文化润疆喀什项目之澄穆绿芽书屋建设及沪疆文化研学项目</t>
  </si>
  <si>
    <t>新疆喀什（叶城、莎车、巴楚等地）</t>
  </si>
  <si>
    <t>教育、民族团结、文化、交流交往交融</t>
  </si>
  <si>
    <t>2026年4月-2026年11年</t>
  </si>
  <si>
    <t>（一）实施内容：
本项目围绕“文化润疆”主题，在新疆喀什地区（叶城、莎车、巴楚等）开展“澄穆绿芽书屋”建设与“沪疆文化研学”两大板块。计划于2026年建设3-5座标准化书屋并捐赠配套图书，同时组织2-3期文化研学活动，邀请30-50名新疆学生赴上海开展文化交流与研学考察。
（二）资金预算：
项目总投入100万元，其中社会募集76.92万元，申请资助资金23.08万元。资金主要用于书屋建设、图书采购、研学活动组织、师资协调、交通住宿及文化体验项目等。
（三）预期成效：
通过书屋建设改善当地阅读环境，推动文化教育资源下沉；通过沪疆研学促进两地青少年交流，增强文化认同与民族团结，形成可持续的文化帮扶模式。</t>
  </si>
  <si>
    <t>王志伟</t>
  </si>
  <si>
    <t>上海市宝山区泰和路2038号A栋326室</t>
  </si>
  <si>
    <t>zhiwei.wang@cheermorecos.com</t>
  </si>
  <si>
    <t>交通银行上海长江西路支行</t>
  </si>
  <si>
    <t>310066784013006022592</t>
  </si>
  <si>
    <t>尚未对接前线，确定性不高</t>
  </si>
  <si>
    <t>039913126000087</t>
  </si>
  <si>
    <t>松江区合作交流办</t>
  </si>
  <si>
    <t>上海市白玉兰国际友好交流基金会</t>
  </si>
  <si>
    <t>保“心”护航·健康同行——白玉兰沪滇医疗合作公益行（2026）</t>
  </si>
  <si>
    <t>西双版纳傣族自治州</t>
  </si>
  <si>
    <r>
      <rPr>
        <b/>
        <sz val="11"/>
        <color rgb="FF000000"/>
        <rFont val="仿宋_GB2312"/>
        <charset val="134"/>
      </rPr>
      <t>实施内容：</t>
    </r>
    <r>
      <rPr>
        <sz val="11"/>
        <color rgb="FF000000"/>
        <rFont val="仿宋_GB2312"/>
        <charset val="134"/>
      </rPr>
      <t xml:space="preserve">项目内容重点将聚焦协助西双版纳州立医院建立心脏大血管外科专科。具体将落实在三个方面：一是帮助西双版纳州立医院培训心血管外科医护团队，二是同时将继续联合德达医院专家在西双版纳一市两县开展心血管病义诊，通过义诊实践现场带教当地医护人员，三是开展远程医疗合作、设立专家工作室、赠送相关医疗设备或专科建设物资、举办专业性研讨会。
</t>
    </r>
    <r>
      <rPr>
        <b/>
        <sz val="11"/>
        <color rgb="FF000000"/>
        <rFont val="仿宋_GB2312"/>
        <charset val="134"/>
      </rPr>
      <t>资金预算：</t>
    </r>
    <r>
      <rPr>
        <sz val="11"/>
        <color rgb="FF000000"/>
        <rFont val="仿宋_GB2312"/>
        <charset val="134"/>
      </rPr>
      <t xml:space="preserve">资金预算共30万元人民币，太古（中国区）上海将向上海市白玉兰基金会定向捐赠资金约231000元，余69000元白玉兰基金会拟申请上海市社会力量参与对口帮扶与合作公益项目专项资金。
</t>
    </r>
    <r>
      <rPr>
        <b/>
        <sz val="11"/>
        <color rgb="FF000000"/>
        <rFont val="仿宋_GB2312"/>
        <charset val="134"/>
      </rPr>
      <t>预期成效：</t>
    </r>
    <r>
      <rPr>
        <sz val="11"/>
        <color rgb="FF000000"/>
        <rFont val="仿宋_GB2312"/>
        <charset val="134"/>
      </rPr>
      <t>预计可帮助推进云南省西双版纳州立人民医院的心血管外科建设，提高当地医疗团队的专业水平。</t>
    </r>
  </si>
  <si>
    <t>颜艳秋</t>
  </si>
  <si>
    <t>上海市静安区华山路228号贵都商务楼8楼805室</t>
  </si>
  <si>
    <t>shmf228805@163.com</t>
  </si>
  <si>
    <t>中国银行上海市华山路支行</t>
  </si>
  <si>
    <t>445585364165</t>
  </si>
  <si>
    <t>项目实施地点明确</t>
  </si>
  <si>
    <t xml:space="preserve"> 0399131250000JJ</t>
  </si>
  <si>
    <t>上海东华大学教育发展基金会</t>
  </si>
  <si>
    <t>“东华聚力·智汇兴乡”乡村振兴公益项目</t>
  </si>
  <si>
    <t>云南省昭通市盐津县</t>
  </si>
  <si>
    <t>产业</t>
  </si>
  <si>
    <r>
      <rPr>
        <b/>
        <sz val="11"/>
        <color rgb="FF000000"/>
        <rFont val="仿宋_GB2312"/>
        <charset val="134"/>
      </rPr>
      <t>实施内容：</t>
    </r>
    <r>
      <rPr>
        <sz val="11"/>
        <color rgb="FF000000"/>
        <rFont val="仿宋_GB2312"/>
        <charset val="134"/>
      </rPr>
      <t xml:space="preserve">（1）在盐津县建立快速腐熟技术乡村振兴示范基地，用于技术、产品展示和培训；（2）依托东华大学概念验证基地，建立上海市快速腐熟技术乡村振兴示范基地，为技术产业化落地提供全流程技术支撑与研发保障。
</t>
    </r>
    <r>
      <rPr>
        <b/>
        <sz val="11"/>
        <color rgb="FF000000"/>
        <rFont val="仿宋_GB2312"/>
        <charset val="134"/>
      </rPr>
      <t>资金预算：</t>
    </r>
    <r>
      <rPr>
        <sz val="11"/>
        <color rgb="FF000000"/>
        <rFont val="仿宋_GB2312"/>
        <charset val="134"/>
      </rPr>
      <t xml:space="preserve">总额为19.5万元，已通过社会捐赠募集15万元，拟申请对口支援专项资金资助4.5万元。
</t>
    </r>
    <r>
      <rPr>
        <b/>
        <sz val="11"/>
        <color rgb="FF000000"/>
        <rFont val="仿宋_GB2312"/>
        <charset val="134"/>
      </rPr>
      <t>预期成效：</t>
    </r>
    <r>
      <rPr>
        <sz val="11"/>
        <color rgb="FF000000"/>
        <rFont val="仿宋_GB2312"/>
        <charset val="134"/>
      </rPr>
      <t>（1）加速有机固废快速腐熟技术在盐津快速落地与规模化应用，构建“技术研发—示范推广—产业转化”闭环体系；（2）立足盐津、辐射云南，带动西南，打造沪滇协作与东西部协作科技帮扶标杆；（3）以绿色农业技术创新为抓手，为云南乡村振兴注入持续科技动能，形成可复制、可推广区域发展样板。</t>
    </r>
  </si>
  <si>
    <t>蔡冬清</t>
  </si>
  <si>
    <t>上海市松江区人民北路2999号20幢行政楼546室</t>
  </si>
  <si>
    <t>zhangqi0901@dhu.edu.cn</t>
  </si>
  <si>
    <t>中国农业银行股份有限公司上海松江新城区支行</t>
  </si>
  <si>
    <t>03801390040005837</t>
  </si>
  <si>
    <t>部分资金用于建立“上海市快速腐熟技术乡村振兴示范基地”，上海基地与本项目的唯一关联性存疑。</t>
  </si>
  <si>
    <t xml:space="preserve"> 0399131260000A0</t>
  </si>
  <si>
    <t>上海市益兴公益基金会</t>
  </si>
  <si>
    <t>永安市罗坊乡“护苗学堂”乡村（留守）儿童关爱计划</t>
  </si>
  <si>
    <t>福建省三明市永安市罗坊乡梦溪中路36号</t>
  </si>
  <si>
    <r>
      <rPr>
        <b/>
        <sz val="11"/>
        <color rgb="FF000000"/>
        <rFont val="仿宋_GB2312"/>
        <charset val="134"/>
      </rPr>
      <t>实施内容：</t>
    </r>
    <r>
      <rPr>
        <sz val="11"/>
        <color rgb="FF000000"/>
        <rFont val="仿宋_GB2312"/>
        <charset val="134"/>
      </rPr>
      <t xml:space="preserve">为深化“护苗学堂”服务内涵，完善乡村儿童课后服务体系，本项目计划完善舞蹈教室与科创教室建设，并配备专职辅导员。具体包括：购置舞蹈教室的空调、木地板等设施，以及科创教室的课桌椅等；同时聘请一名专职人员，负责两个特色教室的活动组织和日常管理。
</t>
    </r>
    <r>
      <rPr>
        <b/>
        <sz val="11"/>
        <color rgb="FF000000"/>
        <rFont val="仿宋_GB2312"/>
        <charset val="134"/>
      </rPr>
      <t>资金预算：</t>
    </r>
    <r>
      <rPr>
        <sz val="11"/>
        <color rgb="FF000000"/>
        <rFont val="仿宋_GB2312"/>
        <charset val="134"/>
      </rPr>
      <t xml:space="preserve">10.69万元(目前基金会自筹资金8.29万元已到位)。
</t>
    </r>
    <r>
      <rPr>
        <b/>
        <sz val="11"/>
        <color rgb="FF000000"/>
        <rFont val="仿宋_GB2312"/>
        <charset val="134"/>
      </rPr>
      <t>预期成效：</t>
    </r>
    <r>
      <rPr>
        <sz val="11"/>
        <color rgb="FF000000"/>
        <rFont val="仿宋_GB2312"/>
        <charset val="134"/>
      </rPr>
      <t>项目建成后，将直接面向罗坊乡50余名小学生（其中37名留守儿童、困境儿童）群体，提供稳定、专业的课后服务。通过舞蹈美育与科创实践课程，有效弥补家庭辅导的不足，缓解儿童教育与陪伴难题。预计每年为罗坊乡村儿童提供400课时以上高质量辅导与兴趣培养，为乡村儿童尤其是留守儿童创造一个安全、有益的成长支持环境。</t>
    </r>
  </si>
  <si>
    <t>封松林</t>
  </si>
  <si>
    <t>上海市松江区方泗公路18号2幢513室</t>
  </si>
  <si>
    <t>gaoll@pudong.gov.cn</t>
  </si>
  <si>
    <t>上海银行股份有限公司泗泾支行</t>
  </si>
  <si>
    <t>3006220238</t>
  </si>
  <si>
    <t>B</t>
  </si>
  <si>
    <t>说明资金情况及具体计划；</t>
  </si>
  <si>
    <t>03991312600000L</t>
  </si>
  <si>
    <t>长宁区合作交流办</t>
  </si>
  <si>
    <t>上海陈佩秋公益基金会</t>
  </si>
  <si>
    <t>困难学子助优助学行动及百岁老人助老行动</t>
  </si>
  <si>
    <t>云南省红河州红河县、绿春县、金平县</t>
  </si>
  <si>
    <t>教育，其他（助老）</t>
  </si>
  <si>
    <t>实施内容：1.对绿春县301名特殊困难少年儿童提供生活、交通及学杂费补助。2.对红河县、绿春县和金平县540名品学兼优，家境贫寒的大中学生予以学习费用补助。3.对红河县、绿春县和金平县82名百岁老人予以慰问。
资金预算：助学生活、交通及学杂费补助46.44万元；百岁老人慰问补助9.84万元；百里挑一奖学金51.36万元；项目执行费用35.76万元；内部筹资活动相关费用21.15万元。以上合计164.55万元。
预期成效：1.保障特殊困难少年儿童的教育机会，提升其未来能力。2.支持优秀贫困学生完成学业，助力其成长回馈社会。3.改善山区少数民族百岁老人的生活条件。</t>
  </si>
  <si>
    <t>张树林</t>
  </si>
  <si>
    <t>上海市浦东新区浦东南路528号北塔1105室</t>
  </si>
  <si>
    <t>sunryzsl@126.com</t>
  </si>
  <si>
    <t xml:space="preserve"> 交通银行上海陆家嘴支行</t>
  </si>
  <si>
    <t>310066771018800026430</t>
  </si>
  <si>
    <t>03991312600003E</t>
  </si>
  <si>
    <t>上海晨兴公益基金会</t>
  </si>
  <si>
    <t>山海绿春·
梯田逐梦计划</t>
  </si>
  <si>
    <t>云南省红河哈尼族彝族自治州绿春县</t>
  </si>
  <si>
    <t>教育，
民族团结，
交流交往交融</t>
  </si>
  <si>
    <t>2026年
1月-11月</t>
  </si>
  <si>
    <t>（一）实施内容：
项目以铸牢中华民族共同体意识为核心，聚焦云南红河州边疆地区教育发展需求，构建塑学魂、境育人、焕新颜三大体系。通过奖助学金、教师激励、沪滇研学等成长激励计划激发师生发展动力；依托爱国主义教育、非遗传承等特色育人工程提升教育教学质量；通过基础设施改善、智慧教学空间建设等校园焕新行动夯实育人发展基础。
（二）资金预算：130万元整
（三）预期成效： 
计划覆盖40余所边疆学校，惠及师生约20,000余人。显著增强学生的综合素养，提升教师专业能力，改善学校办学条件。形成一套系统性强、可操作、可复制的边疆教育帮扶模式，为深化沪滇协作机制提供实践范例，也为培养扎根边疆的时代新人奠定坚实基础。</t>
  </si>
  <si>
    <t>戴茹</t>
  </si>
  <si>
    <t>上海市长宁区金钟路633号1幢3层301室</t>
  </si>
  <si>
    <t>42191367@qq.com</t>
  </si>
  <si>
    <t>上海浦东发展银行临空支行</t>
  </si>
  <si>
    <t>97550078801200000857</t>
  </si>
  <si>
    <t>039913126000043</t>
  </si>
  <si>
    <t>上海春华秋实公益基金会</t>
  </si>
  <si>
    <t>山海与共，齐绘彩图（第三期）</t>
  </si>
  <si>
    <t>云南省文山州广南县</t>
  </si>
  <si>
    <r>
      <rPr>
        <sz val="11"/>
        <color rgb="FF000000"/>
        <rFont val="仿宋_GB2312"/>
        <charset val="134"/>
      </rPr>
      <t>教育，民生、</t>
    </r>
    <r>
      <rPr>
        <sz val="11"/>
        <color rgb="FFFF0000"/>
        <rFont val="仿宋_GB2312"/>
        <charset val="134"/>
      </rPr>
      <t>民族团结、交往交流交融</t>
    </r>
  </si>
  <si>
    <t>9个月</t>
  </si>
  <si>
    <t>实施内容：本项目计划在云南省文山州广南县投入资金99.8万元，开展“助学+志愿服务”活动，旨在衔接对口帮扶与乡村人才振兴工作。项目以资助当地困境大学生为核心，缓解其求学期间的经济压力。同时，鼓励他们在暑期返乡期间，参与“一老一小”关爱服务，关注当地留守儿童及困难老人。项目不仅帮扶当地困境人群，更引导受助学子在志愿服务中培养乡土情怀与责任感，实现从“受助者”到“助人者”的转变，为乡村振兴培养后备人才，并注入持续的青春动能。
资金预算：99.8万元
预期成效：1、为处于家庭经济困境的大学生提供助学金，帮助他们实现求学梦想。2、帮扶留守儿童、困难老人，提供资金及物资支持，为他们解决生活困境。3、引导受助大学生关注社会弱势群体，付出爱心，回馈社会。</t>
  </si>
  <si>
    <t>蔡枫磊</t>
  </si>
  <si>
    <t>上海市长宁区金钟路658弄8号楼A座301</t>
  </si>
  <si>
    <t>caifenglei@chunhuaqiushi.org.cn</t>
  </si>
  <si>
    <t>建设银行上海逸仙路支行</t>
  </si>
  <si>
    <t>31001643518052524630</t>
  </si>
  <si>
    <t>03991312600000F</t>
  </si>
  <si>
    <t>春秋航空股份有限公司</t>
  </si>
  <si>
    <t>春秋让爱飞翔校企结对教育帮扶及蓝天筑梦计划</t>
  </si>
  <si>
    <t>云南省红河州红河、绿春、金平三县</t>
  </si>
  <si>
    <r>
      <rPr>
        <sz val="11"/>
        <color rgb="FF000000"/>
        <rFont val="仿宋_GB2312"/>
        <charset val="134"/>
      </rPr>
      <t>教育，</t>
    </r>
    <r>
      <rPr>
        <sz val="11"/>
        <color rgb="FFFF0000"/>
        <rFont val="仿宋_GB2312"/>
        <charset val="134"/>
      </rPr>
      <t>就业</t>
    </r>
    <r>
      <rPr>
        <sz val="11"/>
        <color rgb="FF000000"/>
        <rFont val="仿宋_GB2312"/>
        <charset val="134"/>
      </rPr>
      <t>、民生团结，交往交流交融</t>
    </r>
  </si>
  <si>
    <t>2026年1月-10月</t>
  </si>
  <si>
    <t>实施内容：三县两校奖学奖教和空乘学员职业培训   资金预算：154.7万元   预期成效：激励两县高中优秀学生和教师，三县空乘学员学历教育职业培训，达成民航就业资质。</t>
  </si>
  <si>
    <t>张磊</t>
  </si>
  <si>
    <t>长宁区虹桥路2599号</t>
  </si>
  <si>
    <t>18621080031@126.com</t>
  </si>
  <si>
    <t>中国建设银行上海六里支行</t>
  </si>
  <si>
    <t>31001522917050008216</t>
  </si>
  <si>
    <t>0399131250000H3</t>
  </si>
  <si>
    <t>上海市慈善基金会长宁区代表处</t>
  </si>
  <si>
    <t>草原“轻骑兵”项目</t>
  </si>
  <si>
    <t>青海省甘德县</t>
  </si>
  <si>
    <t>实施内容：申请捐赠甘德县卫生健康系统3辆皮卡车（县卫生健康局1辆、县妇计中心1辆、乡镇卫生院1辆），每辆车预算约15万元（国产车），同时该车型需具备强劲动力、越野性能好、装载空间大等特点，能够适应甘德县牧区复杂路况，满足医疗服务和物资的运输需求。
资金预算：（一）项目整体预算
费用分类 具体内容 金额（元）
车辆购置 3辆皮卡车 450000
交通费 项目执行期内交通费 14500
住宿费 项目执行期内住宿费 9000
合计 473500
预期成效：一是群众健康水平显著提升。便捷高效的医疗服务使牧民群众能够及时获得疾病诊治和健康指导，有效预防和控制疾病发生发展，提高全县牧民群众整体健康水平。通过开展医疗巡诊和公共卫生服务，提高群众的健康意识和自我保健能力，降低疾病发生率。二是党建引领作用充分发挥。以皮卡车为载体，将党建工作与基层医疗卫生服务深度融合，增强党组织在基层医疗领域的影响力和号召力，树立良好的党员形象。通过开展“党建+医疗服务”活动，密切党群干群关系，提高群众对党的满意度和信任度。三是基层医疗服务体系优化升级。基层医疗卫生机构的服务能力和效率显著提高，服务模式更加灵活多样，形成具有甘德特色的基层医疗卫生服务新体系，为健康甘德建设奠定坚实基础。同时也可加强基层医疗卫生机构与县级医疗机构的紧密协作，提升全县医疗服务的整体水平。</t>
  </si>
  <si>
    <t>顾凯花</t>
  </si>
  <si>
    <t>上海市长宁区威宁路442号</t>
  </si>
  <si>
    <t>scf_changning@163.com</t>
  </si>
  <si>
    <t xml:space="preserve">中国建设银行股份有限公司上海威宁路支行  </t>
  </si>
  <si>
    <t>31050174520009509732</t>
  </si>
  <si>
    <t>皮卡对农村基层具有一定的必要性</t>
  </si>
  <si>
    <t>03991312600008K</t>
  </si>
  <si>
    <t>上海互济公益基金会</t>
  </si>
  <si>
    <t>绿芽未来-云南乡村儿童可持续发展教育计划</t>
  </si>
  <si>
    <t>云南红河县，绿春县</t>
  </si>
  <si>
    <t>实施内容：在云南红河县和绿春县，通过建立教师生态教育网络、打造绿色学习环境、推广绿色课程活动、家校社三方联动等四个策略，在8所幼儿园中探索生态文明教育，探索建立可推广的绿色幼儿园模式
资金预算：900,114
预期成效：项目覆盖的8所幼儿园建立生态文明的教育理念，初步形成绿色幼儿园的模型，同时孩子、教师及家长的能力得到提升。</t>
  </si>
  <si>
    <t>李建才</t>
  </si>
  <si>
    <t>13668770024</t>
  </si>
  <si>
    <t>静安区万航渡路888号开开大厦25E</t>
  </si>
  <si>
    <t>365195890@qq.com</t>
  </si>
  <si>
    <t>交通银行上海徐泾支行</t>
  </si>
  <si>
    <t>310069189018800013118</t>
  </si>
  <si>
    <t>幼教项目在前方的必要性不充分</t>
  </si>
  <si>
    <t>03991312600008E</t>
  </si>
  <si>
    <t>上海市华侨事业发展基金会</t>
  </si>
  <si>
    <t>桑梓助农 科技兴农</t>
  </si>
  <si>
    <t>云南多地（红河州、鲁甸县、西双版纳勐腊县等）</t>
  </si>
  <si>
    <t>产业，民生</t>
  </si>
  <si>
    <t>一、“桑梓·科技助农”
1、农业人才培育与农户赋能：定向孵化、培育以新农人为核心的掌握现代农业技术的本土农业技术骨干15 名。
2、技术培训与模式沉淀：依托 “桑梓助农团” 专家团队组织线下集中培训及田间指导 12 次、线上远程授课 30 次、产业农作物种植全流程实践项目3期。
3、产业升级与价值提升：推动产业上下游协同发展，助力打造特色农业品牌，实现产业提质增效。
二、“桑梓·科教新农”
1、素养培育与实践赋能：计划定向覆盖云南地区学生 60 人，开设线上农业科学科普课程及职业启蒙课程 16 期，引导学生完成植物观察研究报告 12 份，组织户外实地研学实践活动 16 次。
2、人才储备与长远赋能：为云南地区培育一批懂农业、爱农村、有潜力的新时代新农人后备力量，切实助力当地乡村人才振兴战略落地。</t>
  </si>
  <si>
    <t>钱昕垚</t>
  </si>
  <si>
    <t>上海市徐汇区宛平南路98号（永丰国际广场银座）1206</t>
  </si>
  <si>
    <t>qxy@socf-china.org</t>
  </si>
  <si>
    <t>中国工商银行上海市静安寺支行</t>
  </si>
  <si>
    <t>1001 2553 0921 4445 409</t>
  </si>
  <si>
    <t>039913126000071</t>
  </si>
  <si>
    <t>上海清目医疗器械有限公司</t>
  </si>
  <si>
    <t>“眼明身康，情系草湖”草湖中西医光明行活动</t>
  </si>
  <si>
    <t>新疆喀什地区草湖建设兵团</t>
  </si>
  <si>
    <t>2026年1月-7月</t>
  </si>
  <si>
    <t>实施内容：响应国家“一带一路”倡议，依据上海市委、市政府及市卫健委精准医疗扶贫的会议精神，“眼明身康，情系草湖”草湖中西医光明行由上海市知名眼科专家团队、复旦大学附属眼耳鼻喉科医院、上海市第三康复医院共同发起，以助力草湖地区打造“中西医特色眼科+康复医学”学科高地为目标的公益活动。                                     
资金预算：本次活动预算总额为47.8万元，拟向社会募集36.77万元、向上海市人民政府合作交流办公室申请资助资金11.03万元，募集的专项资金将全部用于本次活动。
预期成效：预计实施义诊1000人次，开展白内障手术约50例；培训当地医师、康复治疗师10名，并建立草湖地区首个“康复健康共同体”。</t>
  </si>
  <si>
    <t>赵芝玲</t>
  </si>
  <si>
    <t>553217486@qq.com</t>
  </si>
  <si>
    <t>农行长宁定西路支行</t>
  </si>
  <si>
    <t>03303400040035098</t>
  </si>
  <si>
    <t xml:space="preserve">是 </t>
  </si>
  <si>
    <t>项目涉及白内障医治</t>
  </si>
  <si>
    <t xml:space="preserve">03991312600006N </t>
  </si>
  <si>
    <t>上海市长宁区她无限女性发展中心</t>
  </si>
  <si>
    <t>「艺朵花开」艺术家驻地计划</t>
  </si>
  <si>
    <t>云南省红河州</t>
  </si>
  <si>
    <t>2026年3月-11月</t>
  </si>
  <si>
    <t>实施内容：本项目搭建城市艺术家与云南乡村美育、民族文化传承间的桥梁。通过艺术家驻校授课、工作坊、展览及奖学金，弥补乡村艺术教育资源缺口，激发儿童创造力，并推动艺术家与当地非遗手工艺人、文化品牌合作，促进沪滇文化交流。
资金预算：项目总投入60万元（社会募集45万元，申请资助15万元）
预期成效：为云南红河州10所学校1000余名学生提供艺术教育，选派10名学生及10名教师赴沪参展；举办跨地域成果展及师生交流，促成沪滇合作三个项目合作；吸引三家以上社会力量参与，形成可持续协作机制。</t>
  </si>
  <si>
    <t>李琳娜</t>
  </si>
  <si>
    <t>上海市长宁区兆丰广场2408室</t>
  </si>
  <si>
    <t>lilin_lina@foxmail.com</t>
  </si>
  <si>
    <t>招商银行股份有限公司上海天山支行</t>
  </si>
  <si>
    <t>1219 4823 7510 001</t>
  </si>
  <si>
    <t>民非单位资金不明确；项目艺术家驻场的必要性和效果性不够充分</t>
  </si>
  <si>
    <t>03991312600008W</t>
  </si>
  <si>
    <t>上海子攸文化传播有限公司</t>
  </si>
  <si>
    <t>渝滇县域乡村戏剧教育赋能项目</t>
  </si>
  <si>
    <t>万州，云南</t>
  </si>
  <si>
    <t xml:space="preserve">教育，民族团结，文化，交流交往交融 </t>
  </si>
  <si>
    <t>2026年1月1 日-2026年
11月20日</t>
  </si>
  <si>
    <t>实施内容：聚焦重庆万州、云南、县域学校，搭建 “课程 + 师资 + 展演 + 资源” 四位一体戏剧教育体系，开展戏剧课程进校园、师资培训、跨区域戏剧展演及文化资源共享活动。                                                                                                                                       资金预算：项目总投入91万元（社会募集70万元，申请资助21万元）
预期成效：覆盖重庆万州和云南20所县域学校，惠及学生8000余人，培育200名戏剧教育骨干师资，助理当地美育和教育高质量发展，促进各民族文化交流与乡村振兴。</t>
  </si>
  <si>
    <t>王丛亚</t>
  </si>
  <si>
    <t>415580920@qq.com</t>
  </si>
  <si>
    <t>中国建设银行上海市分行营业部</t>
  </si>
  <si>
    <t>31001550400050051715</t>
  </si>
  <si>
    <t>已经建立联系联合重庆市相关文艺单位以及南开大学乡村工作站在万州和云南均已设站。成果展演板块已经和上海剧协建立沟通展演计划。</t>
  </si>
  <si>
    <t>题材过于新颖，涉及戏剧和心理，前线的必要性不够重复</t>
  </si>
  <si>
    <t>039913126000063</t>
  </si>
  <si>
    <t>上海市志愿服务公益基金会</t>
  </si>
  <si>
    <t>点亮“心”希望  儿童先心病等筛查诊治救助</t>
  </si>
  <si>
    <t>教育，健康</t>
  </si>
  <si>
    <t>2026年1月至2026年11月20日内</t>
  </si>
  <si>
    <t>（一）实施内容：资助上海对口援助的云南困难地区先心病、眼科、骨科等儿童及家庭。
（二）资金预算：总投入45万元，其中：慈善手术16万元、患儿和家长来沪返滇14.48万元、爱心团队云南筛查14.52万元。
（三）预期成效：上海和云南是对口帮扶省市，秉持“沪滇一家亲”工作理念，通过该项目凝聚越来越多社会力量为爱助力。结合筛查对术后儿童进行回访复诊探望慰问，并送去中英双语公益品格课程心理健康相关服务，切实关注他们的健康成长。
“救治一颗心、点亮一个家”。对于困难地区先心病患儿，治疗一个就意味着帮助一家甚至是造福几代，更是让项目受益患者点亮“心”希望，重获“心”生，重新在阳光下自由奔跑，拥有健康快乐的童年，就此开启人生新篇章。</t>
  </si>
  <si>
    <t>朱晓华</t>
  </si>
  <si>
    <t>长宁区延安西路728号18楼E座</t>
  </si>
  <si>
    <t>jjh20140422@163.com</t>
  </si>
  <si>
    <t>中国工商银行上海市长乐路支行</t>
  </si>
  <si>
    <t>1001016209014400146</t>
  </si>
  <si>
    <t>执行方疑似重复申报（与上海市慈善基金“童心援”存在类似）
【1、复旦大学附属儿科医院、绿地控股集团股份有限公司；
2、云南迪庆州所辖三县市
3、云南大关县或澜沧、昭通市
4、8000元/人】</t>
  </si>
  <si>
    <t>03991312600005L</t>
  </si>
  <si>
    <t>虹口区合作交流办</t>
  </si>
  <si>
    <t>上海依视路视力健康基金会</t>
  </si>
  <si>
    <t>“同一视界 爱在泰宁”视觉健康公益项目</t>
  </si>
  <si>
    <t>福建省三明市泰宁县</t>
  </si>
  <si>
    <t xml:space="preserve">2026年1月-
2026年11月
</t>
  </si>
  <si>
    <t>实施内容：
1、此项目将在福建省三明市泰宁县开展，联合当地卫健委，由专业的视光师为卫健委推荐的25位医生和志愿者进行“老视生理特点和检查”的专项培训成为项目的爱眼大使。
2、在经过培训的爱眼大使的协助下，向经由当地卫健委牵头指定的地
区、家庭捐赠发放2000份家庭视力健康促进包，内含4000副老花镜，同时由爱眼大使在发放过程中进行相关老视知识的科普及问题的解答，并将在发放及科普过程中的问题进行收集和反馈。
资金预算：
该项目总预算48.4万元，其中43.8万元为项目物资，4.6万元为项目执行费用。自筹资金37.3万元，申请资助金额11.1万元。
预期成效：
1、对泰宁县25位当地医生和志愿者进行“老视生理特点和检查”的专项培训成为爱眼大使。
2、发放2000份家庭视力健康促进包，内含4000副老花镜，并进行老视相关知识的科普。
希望提升三明当地中老年人视觉健康，尤其是对老视问题的重视及防控意识和技能，提升患有老视问题的中老年患者的生活质量。</t>
  </si>
  <si>
    <t>朱家骢</t>
  </si>
  <si>
    <t>上海市徐汇区环贸办公楼二期8楼</t>
  </si>
  <si>
    <t>evf@essilorchina.com</t>
  </si>
  <si>
    <t>中国建设银行上海长宁支行</t>
  </si>
  <si>
    <t>31050174360000000828</t>
  </si>
  <si>
    <t>A/C</t>
  </si>
  <si>
    <t>合并后超过了50万元</t>
  </si>
  <si>
    <t>03991312600006V</t>
  </si>
  <si>
    <t>“同一视界 看见爱”视觉健康公益项目</t>
  </si>
  <si>
    <t>云南省文山州西畴县、富宁县、丘北县、马关县</t>
  </si>
  <si>
    <t>实施内容：
1、 联合云南文山州的西畴、富宁、丘北、马关县当地卫健委，由专业的视光师为每个县卫健委推荐的25位医生和志愿者进行“老视生理特点和检查”的专项培训成为项目的爱眼大使，4个县共培训100位爱眼大使。
2、 在经过培训的爱眼大使的协助下，发放6000份家庭视力健康促进包，内含12000副老花镜，同时进行老视知识科普及问题解答。
3、 在文山州马关县针对青少年，由基金会培训项目学校教师成为爱眼大使，并由成为爱眼大使的老师组织学生进行视力初筛；之后，基金会组织专家、视光师和专业志愿者在马关县项目学校开展约一周的眼健康公益活动，帮助学生及时改善视力。
资金预算：
该项目总预算208万元，其中183万元为项目物资，25万元为项目执行费用。自筹资金160万元，申请资助金额48万元。
预期成效：
通过此次项目的实施，首次完成“一老一少”全年龄段眼健康公益项目的试点。希望可持续地提升偏远地区对“一老一少”视觉问题的防控意识和技能，将作为国民健康重要组成部分的眼健康公益服务涵盖到当地全年龄段人群，持续助力乡村振兴。</t>
  </si>
  <si>
    <t>李蕾</t>
  </si>
  <si>
    <t xml:space="preserve">03991312600001P </t>
  </si>
  <si>
    <t>上海市慈善基金会虹口区代表处</t>
  </si>
  <si>
    <t>行走的渴望—云南省文山州因战伤残人员假肢安装和维护项目</t>
  </si>
  <si>
    <t>云南省文山州</t>
  </si>
  <si>
    <t>2026.6-2026.11</t>
  </si>
  <si>
    <t>（一）实施内容：资助对口援建地区云南省文山州因战致残的困难家庭人员免费安装假肢约135条大小腿，同步结合其生活中的实际困难，为其配备辅具135套，帮助他们重新站起来的同时为其提供器械辅助帮助他们缓解因断肢与假体磨合带来的不适。
（二）资金预算：项目总预算118.4万元，其中假肢费108万元，配件费5.4万元，当地伤残人员交通、食宿、康复训练等支出：5万元。
（三）预期成效：帮助当地残疾人员安装假肢使他们重新站了起来，解除他们身体上痛苦的同时也帮助他们成为自食其力的劳动者，安慰了战区人民，稳定了边疆和巩固国防建设，为促进文山州经济社会发展作出了积极贡献。</t>
  </si>
  <si>
    <t>臧姣</t>
  </si>
  <si>
    <t>东体育会路100号华兴商厦808</t>
  </si>
  <si>
    <t>zj_jojo870212@163.com</t>
  </si>
  <si>
    <t>上海浦东发展银行闸北支行</t>
  </si>
  <si>
    <t>98400078801000002206</t>
  </si>
  <si>
    <t>03991312600005K</t>
  </si>
  <si>
    <t>上海奥奇科技发展基金会</t>
  </si>
  <si>
    <t>奥奇共享科普馆</t>
  </si>
  <si>
    <t>云南文山西畴县、曲靖师宗县、红河州</t>
  </si>
  <si>
    <t>2026-01-01-2026-10-31</t>
  </si>
  <si>
    <t>我基金会2019年起立项开展奥奇共享科普馆捐赠项目，截至2025年，已在云南、新疆等西部地区累计捐赠了168个奥奇共享科普馆，通过开展当地科技教师的培训、捐赠科普物资、资助山区学子进城实践等有效手段，为对口支援地区开展科技教育、营造良好校园创新文化、助力乡村振兴人才培养提供了有力支持取得了显著成效。2026年基金会通过前期项目实施和深度调研，将继续面向云南科技教育资源匮乏的小学开展奥奇共享科普馆捐赠，内容将涵盖航空航天、生态环保、数字智能等领域，预计捐赠总投入40万元，可惠及对口支援地区5000名以上青少年儿童，为当地科技教师开展专项培训，助推乡村振兴科技教育建设能级的提升</t>
  </si>
  <si>
    <t>周珺璟</t>
  </si>
  <si>
    <t>上海市黄浦区建国西路91号瑞金花园5号楼1802室</t>
  </si>
  <si>
    <t>aoqi_stdf@126.com</t>
  </si>
  <si>
    <t>工商银行上海分行营业部</t>
  </si>
  <si>
    <t>1001244309014509238</t>
  </si>
  <si>
    <t xml:space="preserve"> 0399131260000A1</t>
  </si>
  <si>
    <t>富宁县未来希望幼儿班项目</t>
  </si>
  <si>
    <t>云南富宁县</t>
  </si>
  <si>
    <t>2026年2月-2026年11月</t>
  </si>
  <si>
    <t>实施内容：结合富宁县少数民族文化艺术振兴策略，支持富宁县乡镇幼儿班进行课程质量优化、教师专业能力建设、辅教工具环境打造、家长养育技能提升，将民族文化活动融入到幼儿班日常教学中。项目覆盖6个幼儿园，25个班，50名老师，500名孩子
资金预算：848,458元
预期成效：全面提升富宁6个乡村幼儿园的教育教学质量，为儿童早期发展和成长提供更好的条件和机会，助力当地民族文化的传承和发展。</t>
  </si>
  <si>
    <t>上海市静安区万航渡路888号开开大厦25E</t>
  </si>
  <si>
    <t>交通银行股份有限公司上海徐泾支行</t>
  </si>
  <si>
    <t xml:space="preserve">03991312600003N </t>
  </si>
  <si>
    <t>黄浦区合作交流办</t>
  </si>
  <si>
    <t>上海市儿童福利基金会</t>
  </si>
  <si>
    <t>“沪藏‘童’行，‘未’你而来”—西藏自治区日喀则市儿童福利二院儿童来沪研学营</t>
  </si>
  <si>
    <t>上海市内</t>
  </si>
  <si>
    <t>2026 年 8 月中下旬，共计7天6夜</t>
  </si>
  <si>
    <t>1、实施内容：本基金会坚持以习近平新时代中国特色社会主义思想为指导，聚焦西藏自治区日喀则市儿童福利领域发展需求，项目整合上海市内各类优质资源，如红色研学、高校科研、正向赋能、城市探索、职业体验等多元资源，通过研学营形式组织日喀则市儿童福利二院内儿童赴沪开展交流活动，加强沪藏两地交流交往交融，促进民族团结。
2、资金预算：44.2万元。
3、预期成效：通过项目，既能让日喀则市儿童福利二院内的孩子们亲自接触体验到上海的城市文化与内涵，在多元思想交流中增强自我情感融合与身份认同，同时又能通过跨地域文化融合与实践体验，助力他们拓宽视野、明晰未来发展方向，促进民族团结，进一步铸牢中华民族共同体意识。</t>
  </si>
  <si>
    <t>卢嘉麒</t>
  </si>
  <si>
    <t>黄浦区普育西路105号4号楼502室</t>
  </si>
  <si>
    <t>115680500@qq.com</t>
  </si>
  <si>
    <t>光大银行静安支行</t>
  </si>
  <si>
    <t>36550188000093648</t>
  </si>
  <si>
    <t>短期研学营项目，项目成效难以评价</t>
  </si>
  <si>
    <t xml:space="preserve">03991312600002V </t>
  </si>
  <si>
    <t>“沪藏‘童’行，‘未’你而来”—西藏自治区日喀则市困境儿童来沪研学营</t>
  </si>
  <si>
    <t>2026年8月16日-2026年8月22日</t>
  </si>
  <si>
    <t>1、实施内容：本基金会以习近平新时代中国特色社会主义思想为指导，深入贯彻落实新时代党的治藏方略和习近平总书记关于对口援藏工作的重要指示精神，坚持以人民为中心的发展思想，紧紧围绕铸牢中华民族共同体意识这条主线，聚焦日喀则地区困境儿童成长发展需求，整合上海市内各类优质资源，如红色研学、高校科研、正向赋能、职业体验等，开展研学项目。
2、资金预算：44.2万元。
3、预期成效：通过项目，既能让孩子们在多元思想交流中，增强自我情感融合与身份认同，同时也能通过跨地域文化融合与实践体验，助力儿童拓宽视野、明晰发展方向，加强沪藏两地交流交往交融，促进民族团结，进一步铸牢中华民族共同体意识。</t>
  </si>
  <si>
    <t>和上一个项目重复申报</t>
  </si>
  <si>
    <t xml:space="preserve">03991312600002Q </t>
  </si>
  <si>
    <t>上海杉树公益基金会</t>
  </si>
  <si>
    <t>云南普洱地区杉树助学计划</t>
  </si>
  <si>
    <t>云南省普洱地区1市辖区和9自治县</t>
  </si>
  <si>
    <t>2026.3-11月</t>
  </si>
  <si>
    <t>实施内容：云南普洱市位于云南省西南部，与缅甸、老挝、越南接壤是是云南省面积最大的州（市），交通不便，少数民族居多，居民都以务农和外出打零工为主，可支配收入不高。为了帮助普洱地区家庭困难、学业优秀的高中生完成高中学业, 顺利进入大学, 基金会与当地的重点高中合作,成立40-50名学生的杉树班，为家庭困难、学业特优的“杉树生提供三年生活费，减轻困难家庭的负担。学校免除学费及住宿费，基金会每学期资助生活费1500元，每年3000元，同时为杉树生开展高中生成长营，通过大学生为高中生带去系统性的课程，提升学生的思维力，计划力和沟通力。
资金预算：49.5722万元
预期成效：2026年杉树助学计划计划资助1400名困难家庭的高中生，其中云南普洱地区预计资助人数为200人，帮助他们顺利完成高中学业，顺利进入大学。受资助的杉树生通过高中生成长营活动，组织协调能力、解决问题的能力得到了锻炼和提高，增强了自信心，开阔了视野，能够更好的适应大学生活，成为有责任感、有担当的社会公民，为家庭和社会发展做出积极贡献。</t>
  </si>
  <si>
    <t>史联群</t>
  </si>
  <si>
    <t>上海市长宁区延安西路2067号1507室</t>
  </si>
  <si>
    <t>lianqun.shi@cedarcharity.org</t>
  </si>
  <si>
    <t>中国工商银行股份有限公司上海市虹桥开发区支行</t>
  </si>
  <si>
    <t>1001242709300604330</t>
  </si>
  <si>
    <t>大部分完成</t>
  </si>
  <si>
    <t>0399131260000A9</t>
  </si>
  <si>
    <t>上海颂鼎社会公益创新发展中心</t>
  </si>
  <si>
    <t xml:space="preserve">易起读：乡村小学优质教育创新计划
</t>
  </si>
  <si>
    <t xml:space="preserve">云南省普洱市、西藏自治区日喀则市
</t>
  </si>
  <si>
    <t>2026年1月1日至2026年11月20日</t>
  </si>
  <si>
    <t xml:space="preserve">实施内容：本项目致力于构建“零碳空间+游戏化学习+联结共创”体系，通过“零碳智能自习室”常态化服务乡村及社区儿童，引入“易起读”游戏化学习工具、“种子教师培养计划”、“易起读·研学共创营”，从而在资源配置、能力强化与情感融合上实现多维赋能。
资金预算：项目总预算208万元，拟申请专项资助部分资金，其余通过爱心企业及机构自行筹措。预算主要用于空间升级、工具定制、师资培训、研学营执行及项目运营管理。
预期成效：预计影响普洱和日喀则的2所乡村小学，年均覆盖受益乡村学生不少于 300人次，培训至少10名教师，打造可持续教育创新案例，助力提升乡村教育质量、促进教育公平。
</t>
  </si>
  <si>
    <t xml:space="preserve">郭艳刚
</t>
  </si>
  <si>
    <t>上海市黄浦区普育西路105号3号楼辅楼101-106室</t>
  </si>
  <si>
    <t>sdsc@songdingchina.org</t>
  </si>
  <si>
    <t>中国建设银行股份有限公司上海金桥支行</t>
  </si>
  <si>
    <t>31050161373600001327</t>
  </si>
  <si>
    <t>项目前线必要性不充分</t>
  </si>
  <si>
    <t>0399131260000AL</t>
  </si>
  <si>
    <t>沪地社会创新青年联合创变行动</t>
  </si>
  <si>
    <t>集中赋能： 上海市 实践落地： 青海、云南等对口帮扶地区（依托共建院校）</t>
  </si>
  <si>
    <t>教育、产业、交流交往交融</t>
  </si>
  <si>
    <t>为促进对口帮扶工作从“输血”向“造血”升级，亟需激活青年成为在地发展的“创新引擎”。
本项目旨在培育兼具社会创新能力与可持续发展观的青年人才，推动区域协同发展。通过招募250名对口地区青年与250名上海青年（优先有实践经验者），组建 50 个“青年共创行动小组”，依托上海公益创投生态资源开展系统赋能，聚焦当地真实治理与产业问题，设计并试点50份社会创新行动方案，推动青年力量转化为在地行动。项目预计培养500名青年创变者，间接受益群众超5000人次，形成“上海赋能-在地实践-社会接力”可持续模式。项目总预算195万元，申请市级资助45万元，主要用于课程研发、上海集训、属地试点及宣传。</t>
  </si>
  <si>
    <t>闫贝贝</t>
  </si>
  <si>
    <t>上海市黄浦区 普育西路105号3号楼辅楼101-106</t>
  </si>
  <si>
    <t>项目成效难以评价
【开展社会创新设计思维】</t>
  </si>
  <si>
    <t>03991312600009R</t>
  </si>
  <si>
    <t>上海市浦江社会组织促进中心</t>
  </si>
  <si>
    <t>沪滇共兴·双链赋能行动——基于产业融合与人才协同的可持续发展计划</t>
  </si>
  <si>
    <t>云南普洱和上海</t>
  </si>
  <si>
    <t>创业就业</t>
  </si>
  <si>
    <t>2026年1月到2026年11</t>
  </si>
  <si>
    <t>（一）实施内容：
本项目积极响应上海一直实现的“沪滇协作”战略，以“山海同心，发展共赢”为宗旨，链接云南普洱为主要阵地，构建一个深度融合上海优势资源与云南特色禀赋的全链条社会化赋能平台。项目以“产业升级”与“人才振兴”为双核心驱动力，系统对接云南普洱茶及咖啡等特色农业、文旅资源及人力资源，并依托上海在资本、市场、科创及管理方面的综合优势，打造以云南普洱大学生和上海在校大学生共同协作共创的合作新模式。
本项目同时对接在上海执行的“公园零碳慈善超市”项目，将云南普洱的咖啡引入慈善超市，并成为两地的大学生实习、就业阵地。
（二）资金预算：
总体资金预计为208万，其中社会募集资金160万元，申请专项资助资金48万元。
（三）预期成效：
1、经济层面：带动目标普洱茶、咖啡等农副产品及文创销售额超100万元，孵化可持续运营的本地电商主体10家。
2、人才层面：为云南培育20名本土新媒体内容创作者，为上海高校提供50余个实习实训岗位，构建跨地域人才生态。
3、社会与文化层面：组织30-50名沪滇大学生开展实习实训和红色主题交流，强化国家认同与民族团结； 
4、品牌与模式层面：形成可复制的“沪滇协作”公益案例，获得至少
5次权威媒体深度报道，提升项目社会影响力。</t>
  </si>
  <si>
    <t>孙清来</t>
  </si>
  <si>
    <t>18117445886</t>
  </si>
  <si>
    <t>上海市黄浦区普育西路105号公益新天地园 三号楼辅楼104</t>
  </si>
  <si>
    <t>103333228@qq.com</t>
  </si>
  <si>
    <t>王勇</t>
  </si>
  <si>
    <t>交通银行股份有限公司上海市分行营业部</t>
  </si>
  <si>
    <t>310066661018003836014</t>
  </si>
  <si>
    <t>1、受益群体与政策不符，项目涵盖为上海大学生提供实习岗位；
2、执行方疑似重复申报。方案里包含“易起读”图书捐赠活动。</t>
  </si>
  <si>
    <t>0399131260000C9
(2026/1/12提交）</t>
  </si>
  <si>
    <t xml:space="preserve">上海证券有限责任公司
</t>
  </si>
  <si>
    <t>“书香赋能·乡村振兴”——上海证券结对帮扶县全民阅读与特色产业融合发展项目</t>
  </si>
  <si>
    <t>云南省景谷傣族彝族自治县、墨江哈尼族自治县、大关县、福贡县等7个结对帮扶县</t>
  </si>
  <si>
    <t>教育、产业、民族团结、文化</t>
  </si>
  <si>
    <t>3-11月份</t>
  </si>
  <si>
    <t>（一）实施内容：《全民阅读促进条例》将于2026年2月1日实施，“十五五”规划建议明确提出“推进书香社会建设”，为响应国家号召，上海证券拟推进结对帮扶县全民阅读与特色产业融合发展系列项目，并以“阅读+融合”的帮扶模式赋能乡村振兴。计划在云南省7个结对帮扶县共建设21个图书角，并以此为载体，将全民阅读深度融入地方特色产业培育、民族文化传承、教育激励与技能培训之中，推动文化赋能与产业、教育协同发展。
（二）资金预算：项目总预算50万元，申请资助10万元。
（三）预期成效：通过“阅读+融合”模式的系统实践，预期有效提升帮扶地区的整体文化素养与内生发展能力，促进特色产业与乡土文化在阅读滋养下焕发新活力，探索出一条以文化振兴带动乡村全面振兴的可持续公益路径。</t>
  </si>
  <si>
    <t>段鹏慧</t>
  </si>
  <si>
    <t>上海市黄浦区人民路366号外滩SOHO E座</t>
  </si>
  <si>
    <t>duanpenghui@shzq.com</t>
  </si>
  <si>
    <t>上海证券有限责任公司</t>
  </si>
  <si>
    <t>中国工商银行股份有限公司上海市南京东路支行</t>
  </si>
  <si>
    <t>1001235909013305037</t>
  </si>
  <si>
    <t>【注】申报时间超时，2026/1/12提交申请</t>
  </si>
  <si>
    <t xml:space="preserve">0399131250000J6 </t>
  </si>
  <si>
    <t>上海夏征农民族文化教育发展基金会</t>
  </si>
  <si>
    <t>跨越疆海医线牵</t>
  </si>
  <si>
    <t>云南
青海
新疆</t>
  </si>
  <si>
    <t>教育、健康、民生、交流交往交融</t>
  </si>
  <si>
    <t>2026.01-2026.11</t>
  </si>
  <si>
    <t xml:space="preserve">项目在第一期“心脑‘护’航”基础上升级，聚焦“长效赋能、精准帮扶、全域覆盖”，推动优质资源下沉云南。通过义诊、论坛、线上培训、社区科普四大模块，建立“筛查—诊疗—培训—追踪”一体化服务链：开通急重症绿色通道，实现远程会诊与转诊衔接；举办神经内科、外科论坛，案例分享+专家点评；输出术后护理、ICU重症等线上课程，专家与县级骨干“一对一”结对；线下发放健康手册、线上投放短视频，形成融媒体科普矩阵。预期直接服务4000人次，培训基层医生300名，建立可持续协作机制，缓解偏远地区心脑血管救治短板，助力乡村振兴与健康中国。
</t>
  </si>
  <si>
    <t>黄益娣</t>
  </si>
  <si>
    <t>上海市黄浦区湖北路136号1806室</t>
  </si>
  <si>
    <t>21157673@qq.com</t>
  </si>
  <si>
    <t>上海夏征农民族文化教育发展基金会  </t>
  </si>
  <si>
    <t xml:space="preserve">华夏银行上海徐汇支行  </t>
  </si>
  <si>
    <t xml:space="preserve">4333200001853000000355 </t>
  </si>
  <si>
    <t>0399131260000ET</t>
  </si>
  <si>
    <t>上海美丽心灵社区公益基金会</t>
  </si>
  <si>
    <t>精灵书屋“心理关爱社区”搭建计划</t>
  </si>
  <si>
    <t>2026年1月1日-2026年12月31日</t>
  </si>
  <si>
    <t>一）实施内容：将国际心理学前沿研究和实践做本土转化，赋能乡村教师，建设乡村心理关爱中心/学校心理室，捐赠心理成长图书，开展系统化培训，培养心理关爱教师团队，搭建心理关爱社区。通过正确理念，干预方法的学习，降低教师和家长的焦虑，放大保护因素，让孩子重获安全感、抵御逆境，提升韧性；同时提升学校和家庭的信心，减压和提升照料能力。
项目引入哈佛大学心理学家李钧雷教授等学者的最新实证研究，培养‘脱节-重建’循环能力，由华师大心理学院教授牵头，心理咨询师团队提供支持。培训分为初/中/高级三级，包括线上线下培训，小组督导等。多样性心理社区活动： 新年礼物交换、上海游学、入户探访等；每校可选不同心理室菜单“儿童团体/家长课堂/手信等”，激发师生自主性/能动性，激发潜能与活力。 
（二）资金预算：项目预算总金额在2559078元，社会募集资金2061300元，申请资助资金497778元。
（三）预期成效：每所学校5-10名教师成立心理小组，支持50-100所学校，每名教师帮助2名儿童，直接受益人达到1500-2000人。搭建起城市-乡村结对心理支持社区。
（三）预期成效：每所学校5-10名教师成立心理小组，支持50-100所学校，每名教师帮助2名儿童，直接受益人达到1500-2000人。搭建起城市-乡村结对心理支持社区。</t>
  </si>
  <si>
    <t>马莉</t>
  </si>
  <si>
    <t>上海市黄浦区普育西路105号4号楼305</t>
  </si>
  <si>
    <t>love@ccharity.org</t>
  </si>
  <si>
    <t>兴业银行黄浦支行</t>
  </si>
  <si>
    <t>216320100100323153</t>
  </si>
  <si>
    <t>【注】申报时间超时，2026/1/16提交申请</t>
  </si>
  <si>
    <t>0399131250000FK</t>
  </si>
  <si>
    <t>静安区合作交流办</t>
  </si>
  <si>
    <t>上海星舍公益基金会</t>
  </si>
  <si>
    <t>点亮心愿——儿童心理健康关爱和先心病患儿筛查救治</t>
  </si>
  <si>
    <t>湖北夷陵、青海果洛</t>
  </si>
  <si>
    <t>2026.1—2026.11</t>
  </si>
  <si>
    <t>实施内容：（1）为夷陵当地部门筹建“家校舍医政”全方位儿童心理关爱中心项目提供技术支持等；（2）组织上海专家队伍前往当地开展心理健康师资力量专题培训；（3）对特殊人群提供物资捐赠。（4）与上海市儿童医院专家组前往果洛先心病患儿开展筛查；（5）对适合的先心病患儿开展确诊检查和来沪手术，目标 10 名患儿。
资金预算：（1）夷陵、果洛两批专家团队累计16人12天差旅费14万元；（2）协助夷陵教育局开展心理教育专题培训计划20场5万元；（3）对夷陵、果洛弱势儿童提供物资、助学金捐赠200万元；（4）果洛患儿家庭（10家）来沪手术交通费8万元；（5）果洛患儿在沪就医及病房慰问20万元；（6）物料制作、宣传展示费4万元
预期成效：为困境儿童提供助学金或物资资助；（2）配合当地党政部门、社会组织建立共建服务机制；（3）为夷陵教育部门提供常规化师资培训项目；（4）作为可持续项目，每年都对果洛当地患儿开展医疗救助。</t>
  </si>
  <si>
    <t>吴智亮</t>
  </si>
  <si>
    <t>普陀区宁夏路201号29E</t>
  </si>
  <si>
    <t>wuzl@163.com</t>
  </si>
  <si>
    <t>中国农业银行普陀支行</t>
  </si>
  <si>
    <t>03339300040037813</t>
  </si>
  <si>
    <t>039913126000022</t>
  </si>
  <si>
    <t>上海国泰君安社会公益基金会</t>
  </si>
  <si>
    <t>国泰海通燃灯计划——“花开有声”乡村音乐教育赋能项目</t>
  </si>
  <si>
    <t>实施内容：本项目是"燃灯计划"的升级版，聚焦乡村音乐教育，采用"集中研修+持续陪跑+项目孵化"模式，在 6 省县域选拔 70 名音乐骨干教师进行培养。主要内容包括：7 天浙江大学沉浸式研修（前沿理念、专业能力等模块）；建立"音乐教育共同体"提供跟踪指导；支持 3-5 个特色项目孵化，重点推广"三七花合唱团"升级模式至砚山县 11 个乡镇。
资金预算：项目总预算 130 万元，主要用于培训(51 万)、食宿(16.4 万)、交通(30 万)、特色项目(30 万)等。
预期成效：：提升 70 名教师专业能力，孵化特色项目惠及数千学生，建立可复制的艺术团标准实现县域全覆盖，构建高校-名师-企业长效支持机制，强化品牌影响力。</t>
  </si>
  <si>
    <t>王妍君</t>
  </si>
  <si>
    <t>上海市静安区新闸路669号博华广场23楼2308室  王妍君13524870003</t>
  </si>
  <si>
    <t>wwangyanjun@gtht.com</t>
  </si>
  <si>
    <t>交通银行上海浦东分行</t>
  </si>
  <si>
    <t>310066580018170228321</t>
  </si>
  <si>
    <t>过往执行率较高，执行情况较好</t>
  </si>
  <si>
    <t>03991312600004K</t>
  </si>
  <si>
    <t>上海市静安妇儿优公益服务中心</t>
  </si>
  <si>
    <t>沪情暖滇：对云南少数民族地区留守寄宿少年儿童帮扶计划</t>
  </si>
  <si>
    <t>云南省文山壮族苗族自治州广南县、麻栗坡县</t>
  </si>
  <si>
    <r>
      <rPr>
        <sz val="11"/>
        <color theme="1"/>
        <rFont val="仿宋_GB2312"/>
        <charset val="134"/>
      </rPr>
      <t>教育</t>
    </r>
    <r>
      <rPr>
        <sz val="11"/>
        <color rgb="FFFF0000"/>
        <rFont val="仿宋_GB2312"/>
        <charset val="134"/>
      </rPr>
      <t>、民生</t>
    </r>
  </si>
  <si>
    <t>2026年1月1日-12月1日</t>
  </si>
  <si>
    <t>（一）实施内容：项目关注云南少数民族地区 6-18 岁的农村困难学生家庭，为寄宿儿童发放定制的全套宿舍床上用品；为高中女生发放助学金，保障她们在学校的生活；并为他们提供系列赋能培训和活动，陪伴他们身心健康成长。
（二）资金预算：120 万元
（三）预期成效：通过物质和资金的帮扶，改善留守寄宿学生在校的生活质量，并通过一系列培训赋能，让他们有良好的心理状态健康成长，树立积极向上人生观，更好地接受教育完成学业，有效降低当地辍学率和早婚早育现象，最终完成乡村人才培养并反哺和振兴乡村。</t>
  </si>
  <si>
    <t>周绮</t>
  </si>
  <si>
    <t>上海市静安区愚园路500号</t>
  </si>
  <si>
    <t>christine.zhou@youforgood.net</t>
  </si>
  <si>
    <t>民生银行上海市西支行</t>
  </si>
  <si>
    <t>682977160</t>
  </si>
  <si>
    <t>1、24年5月成立的新主体，资金规模需要说明
2、水星家纺600元（7件套），共30万元的必要性
2、捐赠奖学金53万元
3、项目人员补贴18万元
4、资金已到位</t>
  </si>
  <si>
    <t>高一阶段：建立自我认知、学习女性自我保护知识；高二阶段：建立良好的沟通方式，有一定的情绪和压力管理方法；高三阶段：会为自己未来学业发展做生涯规划。通过活动开展鼓励彼此、提高自信、懂得自我保护，学会良好的情绪压力调节，进行学业生涯规划等，树立良好积极的求学目标和人生态度</t>
  </si>
  <si>
    <t>03991312600005G</t>
  </si>
  <si>
    <t>云南“临港班”高中助学计划</t>
  </si>
  <si>
    <t>云南省文山市、弥渡县、墨江哈尼族自治县</t>
  </si>
  <si>
    <t>2026年1月1日-2026年11月20日</t>
  </si>
  <si>
    <t xml:space="preserve">
实施内容：云南省文山市、弥渡县、墨江县当地重点高中设立“临港班”，每年招收50-60名家庭特困学业特优学生，提供高中3年助学资助和助成支持。
资金预算：项目期间费用预算926750元。
预期成效：受助学生顺利完成高中学业
</t>
  </si>
  <si>
    <r>
      <rPr>
        <sz val="11"/>
        <color rgb="FF000000"/>
        <rFont val="仿宋_GB2312"/>
        <charset val="134"/>
      </rPr>
      <t>03003747246</t>
    </r>
  </si>
  <si>
    <t>03991312600005R</t>
  </si>
  <si>
    <t>上海静安区心灵导航心理咨询服务中心</t>
  </si>
  <si>
    <t>心灵导航 心理赋能---2026年巴楚县基层骨干心理支持项目</t>
  </si>
  <si>
    <t>新疆巴楚县，上海市</t>
  </si>
  <si>
    <t>2026年01月至12月</t>
  </si>
  <si>
    <t>（一）实施内容：1.由心灵导航组织心理老师前往巴楚给巴楚基层骨干开展专题讲座、团体辅导、咨询督导等近20场活动。2.组织巴楚基层骨干20名，赴沪参加专题学习，同步开展“心理骨干人才”选拔培养工作，建立心理健康服务体系人才梯队。通过专题学习，切实提升其专业素质、业务能力和实践运用水平，对达到标准的骨干人才认定心理工作资格
（二）资金预算：项目总投入人民币48.411万元          
（三）预期成效：通过专业培训提升基层骨干心理服务能力，填补专业服务缺口，构建预防性干预体系，充分发挥心理咨询教育、预防、治疗功能，努力实现心理问题早预防、早发现、早介入、早解决。通过构建科学规范的心理服务人才培养机制，进一步夯实基层心理健康服务基础，提升整体工作水平。</t>
  </si>
  <si>
    <t>储伟清</t>
  </si>
  <si>
    <t>13818140366</t>
  </si>
  <si>
    <t>静安区乌鲁木齐中路1号501室</t>
  </si>
  <si>
    <t>1792672551@qq.com</t>
  </si>
  <si>
    <t>中国邮政储蓄银行有限责任公司上海静安去支行</t>
  </si>
  <si>
    <t>100654915700010001</t>
  </si>
  <si>
    <t>项目成效难以评价</t>
  </si>
  <si>
    <t>039913126000052</t>
  </si>
  <si>
    <t>上海汉未央传统文化促进中心</t>
  </si>
  <si>
    <t>文化润疆 构筑认同：汉未央中华优秀传统文化巴楚传播培育项目</t>
  </si>
  <si>
    <t>新疆维吾尔自治区喀什地区巴楚县</t>
  </si>
  <si>
    <t>民族团结、文化、交流交往交融</t>
  </si>
  <si>
    <t>2026.01.01-2026.11.20</t>
  </si>
  <si>
    <t>实施内容：
1、传统冠笄礼&amp;开笔礼&amp;汉婚礼
2、传统优秀文化经典诵读
3、传统非遗手作体验
4、文化赋能辅导培训体验
资金预算：人民币69.286万元
预期成效：
成人礼，赋予个体成长意识、社会责任的担当意识和中华民族文化的自觉意识。
开笔礼，为孩子开辟鸿蒙，种下初心，从小做一个顶天立地中国人。
汉婚礼，通过传统婚礼的乾坤之义、夫妇之道，与伦理价值、文化认同濡染薰习在新人心里。
经典诵读和非遗手作，感受祖国伟大文明之源远流长、从小建立文化自信和文明自信、激发求知欲和创造力。
文化赋能辅导培训体验，培养一支扎下根、生根发芽的当地骨干，终有一日成长为沟通文化桥梁的参天大树。</t>
  </si>
  <si>
    <t>胡英霞</t>
  </si>
  <si>
    <t>上海市静安区南苏州路1501号8号楼石二活动分中心未央学馆</t>
  </si>
  <si>
    <t>457331130@qq.com</t>
  </si>
  <si>
    <t>光大银行上海静安支行</t>
  </si>
  <si>
    <t>36550188000043417</t>
  </si>
  <si>
    <t>汉文化传播和三交</t>
  </si>
  <si>
    <t>0399131260000AU</t>
  </si>
  <si>
    <t>上海巴柔运动中心</t>
  </si>
  <si>
    <t>山海少年盾--少年卫士计划</t>
  </si>
  <si>
    <t>云南文山</t>
  </si>
  <si>
    <t>健康 教育 交流交往交融 体育</t>
  </si>
  <si>
    <t>实施内容：文化资源挖（一）实施内容：一 山海少年校园安全防身课程计划。二 定向体适能与特长生培养计划。三 特别关爱融合运动干预计划。四 可持续发展种子计划（二）预算资金：28.6万（三）预期成效：模式创新：成功创建边疆地区“体育+安全+健康”三位一体的教育干预新模型，即 “广南模式” ，具备向文山州乃至云南其他地区输出的潜力。社会关注：通过举办隆重的 “山海少年盾”结营典礼暨教学成果公开课，邀请省州级媒体、妇联、关工委等机构观摩，将项目影响力从校园辐射至全社会，引发对青少年，特别是边缘儿童身心安全议题的广泛关注。情感联结：深化沪滇协作内涵，从物质帮扶升华为生命安全教育的共享与赋能，构筑深厚的情感纽带。</t>
  </si>
  <si>
    <t>28.6</t>
  </si>
  <si>
    <t>22</t>
  </si>
  <si>
    <t>6.6</t>
  </si>
  <si>
    <t>孔晓峰</t>
  </si>
  <si>
    <t>13916167060</t>
  </si>
  <si>
    <t>康定东路85号</t>
  </si>
  <si>
    <t>2274479700@qq.com</t>
  </si>
  <si>
    <t>1001211309214485478</t>
  </si>
  <si>
    <t>过往申请未通过</t>
  </si>
  <si>
    <t>项目内容过于新颖，当地需求必要性不高
【课程计划旨在将柔术转化为校园必备的安全教育】</t>
  </si>
  <si>
    <t>03991312600003L</t>
  </si>
  <si>
    <t>上海思麦公益基金会</t>
  </si>
  <si>
    <t>元阳山村学校定点帮扶</t>
  </si>
  <si>
    <t>云南省红河州元阳县</t>
  </si>
  <si>
    <t>实施内容：1.物资捐赠-童鞋采购与送达针对元阳县部分乡村小学学生实际需求，计划统一采购一批舒适、耐用的童鞋。
2.物资捐赠-图书及文体用品配置为丰富元阳县乡村学校课余文化生活，提升阅读条件。
3.教师来沪交流培训组织元阳县乡村骨干教师赴上海进行为期一周的交流培训，涵盖教学研讨、课堂观摩与专题培训。
资金预算：项目预计投入资金总金额约为12.8万元，社会募集资金约为9.85万元，申请资助金额约为2.95万元。申请资助资金将主要用于项目中的物资捐赠：采购和送达图书期刊、书架、文体用品等及考察宣传及活动费用。费用将在 2026 年 11 月初前使用完毕。
预期成效：改善基本就学条件：为乡村学生提供实用物资，减轻家庭负担，保障其基本学习与生活需求。通过赴沪交流培训，开阔乡村教师视野，更新教育理念，提升教学实践与创新能力。建立可持续支持机制</t>
  </si>
  <si>
    <t>梅晓薇</t>
  </si>
  <si>
    <t>上海市静安区昌平路990号C幢301室</t>
  </si>
  <si>
    <t>info@smilesfoundation.cn</t>
  </si>
  <si>
    <t>上海思麦公益
基金会</t>
  </si>
  <si>
    <t>大木桥支行招商银行上海分行</t>
  </si>
  <si>
    <t>121909778410303</t>
  </si>
  <si>
    <t>03991312600006L</t>
  </si>
  <si>
    <t>“浦公英的约定”云南大理南涧教育赋能</t>
  </si>
  <si>
    <t>云南省大理白族自治州南涧县</t>
  </si>
  <si>
    <t>2026年3月至2026年12月31日</t>
  </si>
  <si>
    <t>实施内容：实施内容： 本项目面向云南省大理白族自治州南涧县，开展教师赋能计划、学生夏令营及一对一帮扶、建设S阅读空间等教育帮扶活动，助力当地教育事业发展。
资金预算：1、前期调研：10万元；
2、教师赋能计划1-上海专家赴南涧县当地培训：25万元；
3、夏令营：20万元；
4、教师赋能计划2-南涧县校长来沪培训：24万元；
5、S阅读空间：11万元
5、一对一帮扶（含软硬件）：15万元
合计105万元
预期成效：直接受益500人，间接受益50,000人。</t>
  </si>
  <si>
    <t>吴悠</t>
  </si>
  <si>
    <t>上海市静安区陕西北路369号</t>
  </si>
  <si>
    <t>wuyou@ssclf.org</t>
  </si>
  <si>
    <t>100 122 100 901 441 4019</t>
  </si>
  <si>
    <t>否（资金由浦发银行的子公司浦银金租捐赠，已经签好协议了，预计4月开展）</t>
  </si>
  <si>
    <t>039913126000016</t>
  </si>
  <si>
    <t>奉贤区合作交流办</t>
  </si>
  <si>
    <t>上海从盒说起供应链管理有限公司</t>
  </si>
  <si>
    <t>永不落幕展销会盒马平台青海果洛特品馆</t>
  </si>
  <si>
    <t>青海省果洛藏族自治州</t>
  </si>
  <si>
    <t>产业、民生、消费帮扶</t>
  </si>
  <si>
    <t>（一）实施内容：本项目以公益属性为基础，持续深化上海援青工作，落实“永不落幕展销会”理念，通过盒马APP的“青海果洛特品馆”开设及运营，集中展示销售青海果洛地区的特色优质农牧产品，推动产业帮扶、消费帮扶等工作更具成效。（二）资金预算：年度资金预算为195万元人民币。主要包含商品策划、商品拍摄及修图、店铺运营、能力提升培训、线下展示销售、仓储服务等。（三）预期成效：通过特品馆运营实现三大成效：一是拓宽青海果洛特色产品销售渠道，显著提升本土企业产品销量；二是依托盒马平台标准化运营，提升青海企业的产品品控及营销策划能力；三是通过优质产品体验与精准推广，培育上海稳定消费群体，构建可持续的消费帮扶生态。</t>
  </si>
  <si>
    <t>李军</t>
  </si>
  <si>
    <t>上海市奉贤区金汇镇金钱公路98号6幢101室</t>
  </si>
  <si>
    <t>luckyanswer@sina.com</t>
  </si>
  <si>
    <t>上海银行市南分行</t>
  </si>
  <si>
    <t>03005175177</t>
  </si>
  <si>
    <t>已对接</t>
  </si>
  <si>
    <t>已完成</t>
  </si>
  <si>
    <t>涉及产业和消费帮扶</t>
  </si>
  <si>
    <t xml:space="preserve">03991312600009F </t>
  </si>
  <si>
    <t>上海奉贤区天韵宝贝艺术培训学校</t>
  </si>
  <si>
    <t>心系云海·助学成长计划</t>
  </si>
  <si>
    <t>云南大理、青海果洛州</t>
  </si>
  <si>
    <t>（一）实施内容：提供公益性教育教学服务项目：如艺术、体育、文化支教等，把课外科普项目带进山区乡村学校，开拓山区学生视野、提升山区学生综合素养。如教师公益培训项目“支持山区幼儿园教师专业发展”等。（二）资金预算：26万元。（三）预期成效：筹集捐赠物资，丰富山区学生的课外读物、运动器械、音乐器材、技术设备等。确定一对一助学对象，帮助贫困学生解决实际问题，激发学生学习兴趣，从小树立正确的的人生观和价值观，好好学习，长大报效祖国。</t>
  </si>
  <si>
    <t>张仁其</t>
  </si>
  <si>
    <t>上海市奉贤区南桥镇南奉公路8589号1幢圆心C1F-A28商铺</t>
  </si>
  <si>
    <t>398210936@qq.com</t>
  </si>
  <si>
    <t>北京银行上海奉贤支行</t>
  </si>
  <si>
    <t>20000030506231101007791</t>
  </si>
  <si>
    <t>募集中</t>
  </si>
  <si>
    <t>捐赠物资方案不详细</t>
  </si>
  <si>
    <t xml:space="preserve">0399131260000CL
（2026/1/13提交） </t>
  </si>
  <si>
    <t>上海市奉贤区汽车产业科技协会</t>
  </si>
  <si>
    <t>“沪滇同心 . 教育筑梦”捐赠活动</t>
  </si>
  <si>
    <t>云南省大理州弥渡县弥城镇中心学校</t>
  </si>
  <si>
    <t>云南省大理州弥渡县弥城中学举办“沪滇同心 . 教育筑梦”捐赠活动。当地的学校情况：教学设施设备缺乏，教学办公室落后，教室课桌椅破旧等等为了给学生们提供一个优良的阅读环境，弥渡县弥城中学申请阅读休闲广场改造项目</t>
  </si>
  <si>
    <t>王群</t>
  </si>
  <si>
    <t>上海市奉贤区金海公路6055号29号楼701室</t>
  </si>
  <si>
    <t>438786979@qq.com</t>
  </si>
  <si>
    <t>建设银行上海解放中路支行</t>
  </si>
  <si>
    <t>31050182490000001323</t>
  </si>
  <si>
    <t>【注】申报时间超时，2026/1/13提交申请</t>
  </si>
  <si>
    <t xml:space="preserve">0399131260000CP </t>
  </si>
  <si>
    <t>上海市奉贤区心理咨询师协会</t>
  </si>
  <si>
    <t>“春雨计划”援助云南漾濞留守贫困儿童项目</t>
  </si>
  <si>
    <t>云南省大理州漾濞彝族自治县</t>
  </si>
  <si>
    <t>2026年1月1日-11月20日</t>
  </si>
  <si>
    <t>（一）实施内容：“春雨计划”援助云南漾濞留守贫困儿童项目，针对山区孩子心理需求，由奉贤心理咨询师协会实施留守贫困儿童心理帮扶项目，已开展近4年，在腾讯公益筹款扩大帮扶。实施内容：1.一对一定时资助：为云南漾濞及周边130名留守贫困儿童提供每年1000元车费补贴；2.定点结对定期通信：组织家庭教育背景志愿者与留守贫困儿童一对一书信交流；3.志愿者培训：为参与帮扶的志愿者提供专业培训。（二）资金预算：￥145154.00（人民币壹拾肆万伍仟壹佰伍拾肆元整）（三）预期成效：解决孩子返家路费问题；通过书信给予心理赋能，增强其自信与归属感；提升志愿者专业能力，提供更暖心的心理服务，助力青少年健康成长。</t>
  </si>
  <si>
    <t>陈莲莲</t>
  </si>
  <si>
    <t>上海市奉贤区南桥镇江海花园164号102</t>
  </si>
  <si>
    <t>40130978@qq.com</t>
  </si>
  <si>
    <t>民生银行奉贤支行</t>
  </si>
  <si>
    <t>699257879</t>
  </si>
  <si>
    <t>未对接</t>
  </si>
  <si>
    <t>0399131260000E1
（2026/1/13提交） ﻿</t>
  </si>
  <si>
    <t>上海奉贤区贤社荟公益联盟促进中心</t>
  </si>
  <si>
    <t>日间照料中心基础设施改造提升项目</t>
  </si>
  <si>
    <t>青海省果洛藏族自治州达日县</t>
  </si>
  <si>
    <t>2026年3月-8月</t>
  </si>
  <si>
    <t>（一）实施内容：聚焦高原藏区离退休人员核心需求，搭建阅读学习、文化娱乐、户外休闲一站式服务场景，推进适老化升级改造，探索本地化日间照料模式，完善保障体系，实现 “老有所学、老有所乐、老有所享”，助力县域养老服务从普惠覆盖向精准提质转型。(二）资金预算：本项目总预算36万元，其中特色阅览室建设3.8万元，适老化户外空间改造及物资4.5万元，剩余27.7万元统筹用于专题学习课程、兴趣社团运营及特色文化活动的组织实施。（三）预期成效：项目将建成专属适老活动空间，构建多元服务体系，实现优质日间照料就近可达，建立可持续运营机制，提升服务满意度，打造离退休人员 “幸福驿站”，稳步提升县域养老服务水平。</t>
  </si>
  <si>
    <t>程雪峰</t>
  </si>
  <si>
    <t>上海市奉贤区南桥镇新建西路219号</t>
  </si>
  <si>
    <t>FXQSFZX@126.com</t>
  </si>
  <si>
    <t>建设银行上海江海路支行</t>
  </si>
  <si>
    <t>31050182450000002734</t>
  </si>
  <si>
    <t>03991312600000N</t>
  </si>
  <si>
    <t>崇明区合作交流办</t>
  </si>
  <si>
    <t>上海崇明小红鹰足球俱乐部</t>
  </si>
  <si>
    <t>云县校园足球公益项目</t>
  </si>
  <si>
    <t>云南省临沧市云县</t>
  </si>
  <si>
    <t>对口
帮扶</t>
  </si>
  <si>
    <r>
      <rPr>
        <sz val="11"/>
        <color rgb="FF000000"/>
        <rFont val="仿宋_GB2312"/>
        <charset val="134"/>
      </rPr>
      <t>教育、</t>
    </r>
    <r>
      <rPr>
        <sz val="11"/>
        <color rgb="FFFF0000"/>
        <rFont val="仿宋_GB2312"/>
        <charset val="134"/>
      </rPr>
      <t>体育、交流交往交融</t>
    </r>
  </si>
  <si>
    <t>2026年1月-2026年10月</t>
  </si>
  <si>
    <r>
      <rPr>
        <b/>
        <sz val="11"/>
        <color rgb="FF000000"/>
        <rFont val="仿宋_GB2312"/>
        <charset val="134"/>
      </rPr>
      <t>实施内容：</t>
    </r>
    <r>
      <rPr>
        <sz val="11"/>
        <color rgb="FF000000"/>
        <rFont val="仿宋_GB2312"/>
        <charset val="134"/>
      </rPr>
      <t xml:space="preserve">开设足球教练员培训班，由云县组织20名左右足球教练员，参加专业的教练员培训课程。在云县组织校园精英球员选拔比赛，通过身体素质、技术、比赛等项目，选出40名左右球员，进行为期10天的集训。云县校园公益足球上海行活动，为选拔出的球员，提供差旅、住宿、参观学习交流、夏令营等方面活动。
</t>
    </r>
    <r>
      <rPr>
        <b/>
        <sz val="11"/>
        <color rgb="FF000000"/>
        <rFont val="仿宋_GB2312"/>
        <charset val="134"/>
      </rPr>
      <t>资金预算</t>
    </r>
    <r>
      <rPr>
        <sz val="11"/>
        <color rgb="FF000000"/>
        <rFont val="仿宋_GB2312"/>
        <charset val="134"/>
      </rPr>
      <t xml:space="preserve">：19.2万元，其中教练员培训费2万元、选拔球员集训费用2万元、云县校园公益足球上海行活动费用15.2万元。
</t>
    </r>
    <r>
      <rPr>
        <b/>
        <sz val="11"/>
        <color rgb="FF000000"/>
        <rFont val="仿宋_GB2312"/>
        <charset val="134"/>
      </rPr>
      <t>预期成效：</t>
    </r>
    <r>
      <rPr>
        <sz val="11"/>
        <color rgb="FF000000"/>
        <rFont val="仿宋_GB2312"/>
        <charset val="134"/>
      </rPr>
      <t>本项目旨在为云县营造浓厚的足球运动氛围，持续提升学生身体素质，锤炼坚韧意志品质，培养团队协作精神，为他们提供新的发展路径。通过系列活动的开展，将进一步丰富云县校园业余文化生活，促进东西部地区足球运动的交流互鉴与协同发展。</t>
    </r>
  </si>
  <si>
    <t>褚诸英</t>
  </si>
  <si>
    <t>上海市崇明区新河镇新薇路56号1幢309室</t>
  </si>
  <si>
    <t>309287449@qq.com</t>
  </si>
  <si>
    <t>中国农业银行股份有限公司上海新河支行</t>
  </si>
  <si>
    <t>03796200040028403</t>
  </si>
  <si>
    <t>否（未启动）</t>
  </si>
  <si>
    <t xml:space="preserve">03991312600007M </t>
  </si>
  <si>
    <t>亲亲禾苗，营养一餐及春柳计划</t>
  </si>
  <si>
    <t>云南省、新疆、重庆等地</t>
  </si>
  <si>
    <t>教育、
健康</t>
  </si>
  <si>
    <r>
      <rPr>
        <b/>
        <sz val="11"/>
        <color rgb="FF000000"/>
        <rFont val="仿宋_GB2312"/>
        <charset val="134"/>
      </rPr>
      <t xml:space="preserve">实施内容：
</t>
    </r>
    <r>
      <rPr>
        <sz val="11"/>
        <color rgb="FF000000"/>
        <rFont val="仿宋_GB2312"/>
        <charset val="134"/>
      </rPr>
      <t xml:space="preserve">亲亲禾苗，营养一餐：持云南650余名学生200天每餐6元一份营养餐；
</t>
    </r>
    <r>
      <rPr>
        <b/>
        <sz val="11"/>
        <color rgb="FF000000"/>
        <rFont val="仿宋_GB2312"/>
        <charset val="134"/>
      </rPr>
      <t>春柳计划</t>
    </r>
    <r>
      <rPr>
        <sz val="11"/>
        <color rgb="FF000000"/>
        <rFont val="仿宋_GB2312"/>
        <charset val="134"/>
      </rPr>
      <t xml:space="preserve">：1100名青春期留守女童提供1套卫生包、 1套课堂、1套陪伴，通过硬性支持与软性服务，助力青春期留守女童健康成长。
</t>
    </r>
    <r>
      <rPr>
        <b/>
        <sz val="11"/>
        <color rgb="FF000000"/>
        <rFont val="仿宋_GB2312"/>
        <charset val="134"/>
      </rPr>
      <t>资金预算：130万元， 其中，</t>
    </r>
    <r>
      <rPr>
        <sz val="11"/>
        <color rgb="FF000000"/>
        <rFont val="仿宋_GB2312"/>
        <charset val="134"/>
      </rPr>
      <t xml:space="preserve">亲亲禾苗，营养一餐：营养餐拟安排云南省临沧市沧源佤族自治县30万，云南省楚雄彝族自治州大姚县48万；春柳计划：云南省临沧市镇康10万，云南省文山壮族苗族自治州12万，云南省昭通市10万，重庆万州10万，新疆喀什10万。
</t>
    </r>
    <r>
      <rPr>
        <b/>
        <sz val="11"/>
        <color rgb="FF000000"/>
        <rFont val="仿宋_GB2312"/>
        <charset val="134"/>
      </rPr>
      <t>预期成效：</t>
    </r>
    <r>
      <rPr>
        <sz val="11"/>
        <color rgb="FF000000"/>
        <rFont val="仿宋_GB2312"/>
        <charset val="134"/>
      </rPr>
      <t>加强学生餐食营养供应，促进学生身体发育，保证孩子们健康成长，协助女童健康度过生理期和青春期。</t>
    </r>
  </si>
  <si>
    <t>杨少剑</t>
  </si>
  <si>
    <t>上海市浦东新区金桥路535号458幢303室</t>
  </si>
  <si>
    <t>yangshaojian@rendefoundation.org</t>
  </si>
  <si>
    <t>中国农业银行股份有限公司上海塘桥支行</t>
  </si>
  <si>
    <t>03323800040011838</t>
  </si>
  <si>
    <t>039913126000078</t>
  </si>
  <si>
    <t>上海崇明同和公益服务中心</t>
  </si>
  <si>
    <t>用爱聚力——关爱山区留守老人幸福生活</t>
  </si>
  <si>
    <t>云南省临沧市</t>
  </si>
  <si>
    <t>6个月</t>
  </si>
  <si>
    <r>
      <rPr>
        <b/>
        <sz val="11"/>
        <color rgb="FF000000"/>
        <rFont val="仿宋_GB2312"/>
        <charset val="134"/>
      </rPr>
      <t>实施内容：</t>
    </r>
    <r>
      <rPr>
        <sz val="11"/>
        <color rgb="FF000000"/>
        <rFont val="仿宋_GB2312"/>
        <charset val="134"/>
      </rPr>
      <t xml:space="preserve">运作黑毛猪养殖产业，带动助老服务点周边农户参与互助养老实践。为150名65周岁及以上山区留守老人提供公益助餐服务，更新助老点位设施设备，在助老服务点策划开展主题活动，丰富留守老人精神文化生活。
</t>
    </r>
    <r>
      <rPr>
        <b/>
        <sz val="11"/>
        <color rgb="FF000000"/>
        <rFont val="仿宋_GB2312"/>
        <charset val="134"/>
      </rPr>
      <t>资金预算：15.6万元，</t>
    </r>
    <r>
      <rPr>
        <sz val="11"/>
        <color rgb="FF000000"/>
        <rFont val="仿宋_GB2312"/>
        <charset val="134"/>
      </rPr>
      <t xml:space="preserve">其中，黑毛猪猪仔投放9万；150人公益午餐3.3万；设备设施更新0.9万；开展公益活动1.2万；项目执行人员差旅费1.2万
</t>
    </r>
    <r>
      <rPr>
        <b/>
        <sz val="11"/>
        <color rgb="FF000000"/>
        <rFont val="仿宋_GB2312"/>
        <charset val="134"/>
      </rPr>
      <t>预期成效</t>
    </r>
    <r>
      <rPr>
        <sz val="11"/>
        <color rgb="FF000000"/>
        <rFont val="仿宋_GB2312"/>
        <charset val="134"/>
      </rPr>
      <t>：产业助老模式带动农户参与互助养老并增收，养殖收益反哺助老服务。公益助餐帮助老人解决“吃饭难、不规律”问题。助老点位设施设备升级，吸引周边老人参与公益活动，丰富晚年生活。</t>
    </r>
  </si>
  <si>
    <t>施卫星</t>
  </si>
  <si>
    <t>上海市崇明区宏海公路2850号-1</t>
  </si>
  <si>
    <t>tonghegongyi2020@163.com</t>
  </si>
  <si>
    <t>中国建设银行股份有限公司上海崇明支行</t>
  </si>
  <si>
    <t>31050110143100000213</t>
  </si>
  <si>
    <t>0399131260000EH</t>
  </si>
  <si>
    <t>心九运（上海）网络科技有限公司</t>
  </si>
  <si>
    <t>临翔区职业教育培训公益助学项目</t>
  </si>
  <si>
    <t>临沧市临翔区</t>
  </si>
  <si>
    <t>教育、
产业、
民族团结、文化</t>
  </si>
  <si>
    <r>
      <rPr>
        <b/>
        <sz val="11"/>
        <color rgb="FF000000"/>
        <rFont val="仿宋_GB2312"/>
        <charset val="134"/>
      </rPr>
      <t>实施内容：</t>
    </r>
    <r>
      <rPr>
        <sz val="11"/>
        <color rgb="FF000000"/>
        <rFont val="仿宋_GB2312"/>
        <charset val="134"/>
      </rPr>
      <t xml:space="preserve">建设一个总面积1088平方米的现代化实训中心，其中，一是建造产教融合餐饮实训基地500平方米，有中式面点实训室200个真实运营档口。二是建造中式面点实训室200平方米，有50个标准工位。三是建造班烘焙实训教室200平方米，有50个烘焙工位。三是建造大师工作室120平方米；配套设施68平方米。
</t>
    </r>
    <r>
      <rPr>
        <b/>
        <sz val="11"/>
        <color rgb="FF000000"/>
        <rFont val="仿宋_GB2312"/>
        <charset val="134"/>
      </rPr>
      <t>资金预算：</t>
    </r>
    <r>
      <rPr>
        <sz val="11"/>
        <color rgb="FF000000"/>
        <rFont val="仿宋_GB2312"/>
        <charset val="134"/>
      </rPr>
      <t xml:space="preserve">①实训基地+中西式面点实训室+大师工作室：合计156.6万元；②配套公共设施与运营成本：合计20.4万元。
</t>
    </r>
    <r>
      <rPr>
        <b/>
        <sz val="11"/>
        <color rgb="FF000000"/>
        <rFont val="仿宋_GB2312"/>
        <charset val="134"/>
      </rPr>
      <t>预期成效：</t>
    </r>
    <r>
      <rPr>
        <sz val="11"/>
        <color rgb="FF000000"/>
        <rFont val="仿宋_GB2312"/>
        <charset val="134"/>
      </rPr>
      <t>满足400名在校生同步进行实践操作的需求，打造省级特色专业培训基地，构建覆盖"中式面点"与"西式烘焙"从原料处理，生产制作到成品展示的全链路，模块化教学体系。同时，创新性服务地方饮食文化传承，将"临沧非遗美食"融入课程体系。</t>
    </r>
  </si>
  <si>
    <t>吴申栋</t>
  </si>
  <si>
    <t>云南省临沧市临翔区旗山小区十幢一单元102</t>
  </si>
  <si>
    <t>carmen91zhang@163.com</t>
  </si>
  <si>
    <t>中国工商银行股份有限公司中国工商银行股份有限公司上海市小东门支行</t>
  </si>
  <si>
    <t>1001218409300211743</t>
  </si>
  <si>
    <t>聚焦产教融合，打造实训中心</t>
  </si>
  <si>
    <t>0399131260000EF</t>
  </si>
  <si>
    <t>沧源留守儿童活动中心</t>
  </si>
  <si>
    <t>临沧市沧源佤族自治县</t>
  </si>
  <si>
    <t>教育民族团结、文化</t>
  </si>
  <si>
    <r>
      <rPr>
        <b/>
        <sz val="11"/>
        <color rgb="FF000000"/>
        <rFont val="仿宋_GB2312"/>
        <charset val="134"/>
      </rPr>
      <t>实施内容：</t>
    </r>
    <r>
      <rPr>
        <sz val="11"/>
        <color rgb="FF000000"/>
        <rFont val="仿宋_GB2312"/>
        <charset val="134"/>
      </rPr>
      <t xml:space="preserve">沧源县青壮年多外出务工，留守儿童课外缺乏安全活动场所与正向引导，存在监护与教育短板。为便于儿童成长，建设儿童活动中心，配备儿童图书、文体活动器材、多媒体设备等。同时，邀请志愿者及老师，开展相关主题活动。
</t>
    </r>
    <r>
      <rPr>
        <b/>
        <sz val="11"/>
        <color rgb="FF000000"/>
        <rFont val="仿宋_GB2312"/>
        <charset val="134"/>
      </rPr>
      <t>资金预算</t>
    </r>
    <r>
      <rPr>
        <sz val="11"/>
        <color rgb="FF000000"/>
        <rFont val="仿宋_GB2312"/>
        <charset val="134"/>
      </rPr>
      <t xml:space="preserve">：55万元。其中，基建30万元、设备设施15万元、运营费7.5万元、活动费用2.5万元。
</t>
    </r>
    <r>
      <rPr>
        <b/>
        <sz val="11"/>
        <color rgb="FF000000"/>
        <rFont val="仿宋_GB2312"/>
        <charset val="134"/>
      </rPr>
      <t>预期成效：</t>
    </r>
    <r>
      <rPr>
        <sz val="11"/>
        <color rgb="FF000000"/>
        <rFont val="仿宋_GB2312"/>
        <charset val="134"/>
      </rPr>
      <t>建成多功能儿童活动中心，年度预计服务1500人次。进一步显著改善留守儿童课外生活质量，降低安全隐患，拓展儿童视野。进一步探索形成“支教老师引领+本地志愿者维护”的运营模式，确保项目长期运转。</t>
    </r>
  </si>
  <si>
    <t>申报2个项目选1个</t>
  </si>
  <si>
    <t xml:space="preserve">0399131250000G1 </t>
  </si>
  <si>
    <t>徐汇区合作交流办</t>
  </si>
  <si>
    <t>上海灵溪实业有限公司</t>
  </si>
  <si>
    <t>为了花朵的微笑</t>
  </si>
  <si>
    <t>云南省宁蒗彝族自治县</t>
  </si>
  <si>
    <t>实施内容：2026年9-10月份组织至少50名优秀青年企业家前往云南省宁蒗彝族自治县的1-3所学校。我们将组织团队深入学校实地调研，依据学校的不同需求，量身定制帮扶方案。针对基础设施薄弱问题，修缮破旧的校舍，改善学校操场、食堂等硬件设施。在教学设备方面，为学校配备电教室、电子白板等先进教学器材。同时，捐赠图书、文具、体育用品等学习用品。
资金预算：130万元整。
校舍、食堂、操场修建80万元；
电教室20万元；
学生被褥、教学用品、体育用品、校服、教具等30万元。
预期成效：精准对接援助学校的实际困难，助力解决1000名以上贫困儿童的教育帮扶问题。</t>
  </si>
  <si>
    <t>权绒</t>
  </si>
  <si>
    <t>上海市宝山区盘古路727号301室</t>
  </si>
  <si>
    <t>526934745@qq.com</t>
  </si>
  <si>
    <t>中国工商银行上海宝山支行</t>
  </si>
  <si>
    <t>1001233309005602917</t>
  </si>
  <si>
    <t>正在对接中</t>
  </si>
  <si>
    <t>定向募集流程中</t>
  </si>
  <si>
    <t xml:space="preserve">0399131250000HV </t>
  </si>
  <si>
    <t>上海大慈公益基金会</t>
  </si>
  <si>
    <t>大慈惠民
爱在果洛</t>
  </si>
  <si>
    <t>果洛藏族自治州</t>
  </si>
  <si>
    <t>实施内容：果洛州集中供养老人体检
资金预算：10万元
预期成效：提高老年人的健康水平和生活质量</t>
  </si>
  <si>
    <t>何凤君</t>
  </si>
  <si>
    <t>龙华路2853号</t>
  </si>
  <si>
    <t>dcgy2015@163.com</t>
  </si>
  <si>
    <t>中国银行上海市龙华支行</t>
  </si>
  <si>
    <t>446868106297</t>
  </si>
  <si>
    <t>项目协议均已签完</t>
  </si>
  <si>
    <t>资金已经到位</t>
  </si>
  <si>
    <t>日喀则第二福利院中华民族共同体实践点建设——专业感统训练室</t>
  </si>
  <si>
    <t>西藏日喀则</t>
  </si>
  <si>
    <t>实施内容：专项建设标准化音乐教室与专业感统训练教室
资金预算：28万元
预期成效：促进儿童能力发展，完善机构专业服务体现</t>
  </si>
  <si>
    <t>03991312600000E</t>
  </si>
  <si>
    <t>上海市教育发展基金会</t>
  </si>
  <si>
    <t>上海市教育发展基金资助云南省 40 所教育人才“组团式”被帮扶学校师生项目</t>
  </si>
  <si>
    <t>云南</t>
  </si>
  <si>
    <t>实施内容：上海市教育发展基金会资助云南省 40 所教育人才“组团式”被帮扶学校师
生项目
资金预算：250 万元整
预期成效：围绕对口帮扶地区乡村振兴任务，聚焦中
组部教育人才“组团式”帮扶项目，资助当地教师和品学兼优的学生，激发教师教学热情和学生学习动力，传递正能量，培养学生爱党爱国和振兴家乡的责任感和使命感，为社会培养更多优秀人才。</t>
  </si>
  <si>
    <t>蒋立明</t>
  </si>
  <si>
    <t>上海市静安区陕西北路80号灰楼2楼</t>
  </si>
  <si>
    <t>office@shedf.org.cn</t>
  </si>
  <si>
    <t>建行上海第四支行</t>
  </si>
  <si>
    <t>31001504100050004074</t>
  </si>
  <si>
    <t>进行中</t>
  </si>
  <si>
    <t>2025年因审计周期提前，部分支出来不及认定，导致执行率低于实际。
建议2026年提前规划实施节点。</t>
  </si>
  <si>
    <t>039913126000046</t>
  </si>
  <si>
    <t>上海市慈善基金会</t>
  </si>
  <si>
    <t>“丝绸之路 光明之行”第27站云南施甸站</t>
  </si>
  <si>
    <t>云南省施甸县</t>
  </si>
  <si>
    <t>2026.7-2026.8</t>
  </si>
  <si>
    <t>（一）实施内容：
“丝绸之路 光明之行”第27站施甸站活动计划在7月30至8月5日在云南省施甸县完成义诊1000人次，实施白内障手术150例。
（二）资金预算：
本次活动预算总额为96.03万元，其中活动费用预算80.53万元，医疗物资采购2万元，医保外补助资金13.50万元。
（三）预期成效：
预计实施义诊1000人次，开展白内障手术约150例。</t>
  </si>
  <si>
    <t>张宸</t>
  </si>
  <si>
    <t>淮海中路1253号</t>
  </si>
  <si>
    <t>352307330@qq.com</t>
  </si>
  <si>
    <t>农行黄浦区陆家浜路支行</t>
  </si>
  <si>
    <t>03335100043984343</t>
  </si>
  <si>
    <t>否（已有34.6万）</t>
  </si>
  <si>
    <t>039913126000048</t>
  </si>
  <si>
    <t>沪青慈善牵手果洛行项目</t>
  </si>
  <si>
    <t>实施内容：资助果育英才学校“雏鹰乐团”建设及美育教育，资助果洛西宁民族中学、达日果育英才学校、三江源民族中学以及海东中学果洛籍学生春秋两季开学及假期往返交通补助，资助果洛州农牧民家庭困难大学生助学补助。
资金预算：项目总预算85万元，其中15万元用于果育英才学校“雏鹰乐团”建设及美育教育，20万元用于学生交通补助，50万元用于困难大学生助学补助。
预期成效：通过捐资助学活动，为家庭经济困难学生提供必要的学习和生活支持，确保他们能够顺利完成学业，培育果洛藏区艺术人才，促进美育工作的发展，帮助果洛孩子们走上特色艺术发展之路，促进教育公平，推动教育事业发展。</t>
  </si>
  <si>
    <t>刘俊玮</t>
  </si>
  <si>
    <t>liujw@scf.org.cn</t>
  </si>
  <si>
    <t>03991312600004C</t>
  </si>
  <si>
    <t>“童心援”小儿先心病救治</t>
  </si>
  <si>
    <t>云南省迪庆州香格里拉市、云南昭通市县巧家、鲁甸县</t>
  </si>
  <si>
    <t>2026.3-2026.10</t>
  </si>
  <si>
    <t>（一）实施内容：“童心援”携手复旦大学附属儿科医院及其他公益合作伙伴，在云南省迪庆州香格里拉市、云南省昭通市巧家县、鲁甸县针对先心病患儿进行精准筛查诊断及手术救治，并同时开展先心病及儿童健康工作指导培训。
（二）资金预算：41.6万元
（三）预期成效：通过手术治疗，患儿将治愈先天性心脏疾病，使他们能像正常孩子一样生活、学习、运动等等，树立他们对生活的信心，真正做到“治疗一个，帮助一家”。通过培训提高当地医护人员工作能力，尽早发现及时治疗。</t>
  </si>
  <si>
    <t>袁峥嵘</t>
  </si>
  <si>
    <t>yuanzr@scf.org.cn</t>
  </si>
  <si>
    <t>历史执行率较低
【云南省迪庆州香格里拉市、云南省昭通市巧家县、鲁甸县】</t>
  </si>
  <si>
    <t>迪庆州香格里拉市、云南省昭通市巧家县、鲁甸县</t>
  </si>
  <si>
    <t>039913126000049</t>
  </si>
  <si>
    <t>青山云南盐津未来希望幼儿班项目</t>
  </si>
  <si>
    <t>2026.1-2026.8</t>
  </si>
  <si>
    <t>（一）实施内容：支持盐津县25个村级公办幼儿园提升办园质量,在教师能力建设、玩教具补充、临聘教师补贴、日常管理等方面进行帮扶。
（二）资金预算：35.856万元
（三）预期成效：提升盐津县村级公办幼儿园的质量，提升村级幼儿园的入园率，25个班达到移交条件，并移交给教育系统以后项目推出。</t>
  </si>
  <si>
    <t>执行方重复申报</t>
  </si>
  <si>
    <t xml:space="preserve">03991312600006T </t>
  </si>
  <si>
    <t>上海张志勇公益服务社</t>
  </si>
  <si>
    <t>为安徽省六安市对口合作地区的学校配置教学设备及学生校服等</t>
  </si>
  <si>
    <t>（一）实施内容：为安徽省六安市对口合作地区的学校配置教学设备及学生校服等
（二）资金预算：项目总投入221万元，社会募集资金171万元，申请资助资金50万元。
（三）预期成效：提升被帮扶地区学校的装备水平，改善教学条件，提升教育质量。</t>
  </si>
  <si>
    <t>张志勇</t>
  </si>
  <si>
    <t>徐汇区田林东路588号</t>
  </si>
  <si>
    <t>lzl3737@sina.com</t>
  </si>
  <si>
    <t>中国银行柳州路支行</t>
  </si>
  <si>
    <t>453366609325</t>
  </si>
  <si>
    <t>物资价格同类无优势（电脑均价0.4万元，电子板均价3.4万元）
【1、300套电脑，120万元（来伊份基金0.2万元）
2、50套电子板，170万元（美星基金2.4万）】</t>
  </si>
  <si>
    <t>1、300套电脑，120万元（来伊份基金0.2万元）
2、50套电子板，170万元（美星基金2.4万）
3、1200套课桌椅，18万元
4、1200套校服，12万元
5、10车物资，320万元</t>
  </si>
  <si>
    <t xml:space="preserve">03991312600003P </t>
  </si>
  <si>
    <t>为云南、新疆等对口帮扶地区的学校配置教学设备及学生校服等</t>
  </si>
  <si>
    <t>1、云南红河州地区（石屏，元阳，屏边，泸西等县） 2、新疆喀什地区</t>
  </si>
  <si>
    <t>教育、民生、民族团结</t>
  </si>
  <si>
    <t>（一）实施内容：为云南、新疆等对口帮扶地区的学校配置教学设备及学生校服等
（二）资金预算：项目总投入320万元，社会募集资金270万元，申请资助资金50万元。
（三）预期成效：提升被帮扶地区学校的装备水平，改善教学条件，提升教育质量。</t>
  </si>
  <si>
    <t>物资价格同类无优势（电脑均价0.4万元，电子板均价3.4万元）</t>
  </si>
  <si>
    <t>039913126000037</t>
  </si>
  <si>
    <t>上海秋海堂文化艺术中心</t>
  </si>
  <si>
    <t>海棠花开——艺术帮扶系列活动</t>
  </si>
  <si>
    <t>徐汇、云南省红河州、新疆维吾尔自治区喀什</t>
  </si>
  <si>
    <t>本中心多年投身脱贫攻坚、乡村振兴和文化润疆事业，赢得广泛的社会声誉，主要帮扶云南省红河州、新疆、西藏萨迦县，打造了"海棠花开"书法帮扶特色品牌。2026年，我中心将在徐汇区合作交流办指导下，发挥书法和艺术帮扶特色，预投入60万开展以下几个对口帮扶项目:艺术专项基金的资金捐助(用于帮困助学，持续近十年);资助云南师生来沪参观交流(第三年)，组织上海市新文艺工作者联合会的艺术家前往云南开展演出、讲座;前往新疆(首次);带领在沪读书的新疆籍高中生开展书法润疆活动(第三年);组织书法小志愿者前往云南开展"一堂5000里外的书法课"志愿活动(第三年);举办"秋海堂杯"书画义拍公益活动(第五届)等。</t>
  </si>
  <si>
    <t>马晶</t>
  </si>
  <si>
    <t>上海市徐汇区衡山路525号秋海堂艺术馆一楼</t>
  </si>
  <si>
    <t>18017203176@163.com</t>
  </si>
  <si>
    <t>招商银行福州路支行</t>
  </si>
  <si>
    <t>121919767710808</t>
  </si>
  <si>
    <t>涉及民族团结，上海书法小志愿者一对一结对帮扶云南同龄人</t>
  </si>
  <si>
    <t>039913126000072</t>
  </si>
  <si>
    <t>上海馨心医学科技发展基金会</t>
  </si>
  <si>
    <t>馨愿-点亮梦想</t>
  </si>
  <si>
    <t>4个月</t>
  </si>
  <si>
    <t>实施内容：上海馨心医学科技发展基金会发起“馨愿-点亮梦想公益”活动，拟于2026年1月14日至17日组织捐赠人前往德宏州梁河县开展此次公益捐赠活动，拟捐赠助爱心助学金20000元，多媒体教学一体机3台，校服200套，运动鞋200双，用于学生教学用具，以及家境困难学生的资助
资金预算：242369元
预期成效：(一)通过慈善捐赠、捐物等方式，促进教育、科学、文化、卫生、体育等慈善事业的发展，改善乡村学校教育资源，让更多孩子享有平等的学习机会。</t>
  </si>
  <si>
    <t>殷俊吉</t>
  </si>
  <si>
    <t>上海市徐汇区龙兰路277号T1楼1504室</t>
  </si>
  <si>
    <t>junji.yin@care-warm.org.cn</t>
  </si>
  <si>
    <t>中国工商银行股份有限公司上海市龙水南路支行</t>
  </si>
  <si>
    <t>1001047009008800160</t>
  </si>
  <si>
    <t>A零资助</t>
  </si>
  <si>
    <t>自主申请零资助项目，建议支持与推广</t>
  </si>
  <si>
    <t>03991312600006H</t>
  </si>
  <si>
    <t>上海太保蓝公益基金会</t>
  </si>
  <si>
    <t>日喀则第二儿童福利院中华民族共同体实践点建设——二楼互动程序2</t>
  </si>
  <si>
    <t>西藏自治区日喀则市福利院二院</t>
  </si>
  <si>
    <t>2026年4月-10月</t>
  </si>
  <si>
    <r>
      <rPr>
        <sz val="11"/>
        <color rgb="FF000000"/>
        <rFont val="仿宋_GB2312"/>
        <charset val="134"/>
      </rPr>
      <t>（一）实施内容上，双方共同打造融合西藏传统“雅布”文化的“雅布</t>
    </r>
    <r>
      <rPr>
        <sz val="11"/>
        <color rgb="FF000000"/>
        <rFont val="Arial"/>
        <family val="2"/>
      </rPr>
      <t>・</t>
    </r>
    <r>
      <rPr>
        <sz val="11"/>
        <color rgb="FF000000"/>
        <rFont val="仿宋_GB2312"/>
        <charset val="134"/>
      </rPr>
      <t>笑脸点赞墙”互动装置，联合部署适配儿童需求的“AI绘画心理分析装置”，构建“科技+文化+人文关怀”创新公益场景。
（二）资金预算方面，项目总投入25万元，双方各承担12.5万元。
（三）预期将直接服务274名福利院儿童，辐射超3000人次社会爱心群体，既增强儿童民族认同感、辅助心理风险筛查，更形成可复制推广的公益样板，助力巩固沪藏对口帮扶成果与民族团结进步事业。</t>
    </r>
  </si>
  <si>
    <t>25万元（太保蓝和米哈游各承担12.5万元）</t>
  </si>
  <si>
    <t>孙英杰</t>
  </si>
  <si>
    <t>上海市徐汇区田林路201号上海太保蓝公益基金会</t>
  </si>
  <si>
    <t>sunyingjie-006@cpic.com.cn</t>
  </si>
  <si>
    <t>交通银行上海第一支行</t>
  </si>
  <si>
    <t>310066726018800420853</t>
  </si>
  <si>
    <t>项目地点明确</t>
  </si>
  <si>
    <t xml:space="preserve">03991312600008G </t>
  </si>
  <si>
    <t>上海青创大学生创业服务基金会</t>
  </si>
  <si>
    <t>“春光计划”——沪明青年创新创业公益产业建设项目</t>
  </si>
  <si>
    <t>福建省三明市（线上）、上海市（线下）</t>
  </si>
  <si>
    <t>红色文化 、乡村振兴、产业合作、人才交流</t>
  </si>
  <si>
    <t>2026年1月1日-2026年10月31日</t>
  </si>
  <si>
    <t>实施内容：以“春光计划”为项目主旨，联合上海工商界爱国建设特种基金会等单位，与三明本地高校合作，开展3场主题线上训练营、3场沪明产业导师线上解答、1场沪明青创项目与产业资源线上对接会、1期沪明青年创业线下实训营（上海站），全程对学生免费开放，依托线上平台实施，构建“线上赋能+线下沉浸”双轨服务模式。
资金预算：总投入45万元，其中社会募集35万元，申请专项资助10万元，资金精准用于线上、线下活动实施与服务保障。
预期成效：培育三明青年创业人才150+人次，促成沪明企业产业资源精准对接及合作5+家，孵化适配本地产业的优质青创项目5+个，深化沪明革命老区对口合作与青创赋能。</t>
  </si>
  <si>
    <t>李康雪</t>
  </si>
  <si>
    <t>上海市徐汇区蒲西路166号4号楼1楼</t>
  </si>
  <si>
    <t>2314806589@qq.com</t>
  </si>
  <si>
    <t>中国光大银行股份有限公司上海龙茗支行</t>
  </si>
  <si>
    <t>36820188000069449</t>
  </si>
  <si>
    <t>项目成效难以评估
【提升创业能力】</t>
  </si>
  <si>
    <t>03991312600009U</t>
  </si>
  <si>
    <t>上海喜中慈善基金会</t>
  </si>
  <si>
    <r>
      <rPr>
        <sz val="11"/>
        <color rgb="FF000000"/>
        <rFont val="仿宋_GB2312"/>
        <charset val="134"/>
      </rPr>
      <t>关爱</t>
    </r>
    <r>
      <rPr>
        <sz val="11"/>
        <color theme="1"/>
        <rFont val="仿宋_GB2312"/>
        <charset val="134"/>
      </rPr>
      <t>Yue季——云南偏远地区青少年青春期支持项目</t>
    </r>
  </si>
  <si>
    <t>教育
健康</t>
  </si>
  <si>
    <r>
      <rPr>
        <sz val="11"/>
        <color rgb="FF000000"/>
        <rFont val="仿宋_GB2312"/>
        <charset val="134"/>
      </rPr>
      <t>2026年1月至2</t>
    </r>
    <r>
      <rPr>
        <sz val="11"/>
        <color rgb="FFFF0000"/>
        <rFont val="仿宋_GB2312"/>
        <charset val="134"/>
      </rPr>
      <t>0</t>
    </r>
    <r>
      <rPr>
        <sz val="11"/>
        <color rgb="FF000000"/>
        <rFont val="仿宋_GB2312"/>
        <charset val="134"/>
      </rPr>
      <t>26年10月</t>
    </r>
  </si>
  <si>
    <t>实施内容：项目通过提供课程教育与关怀物资援助等行动，为对口帮扶地区困境及乡村留守儿童提供科学、正向的青春期教育，助力其健康成长，提升对生理健康的认识。
资金预算：总投入16.8万元，主要用于网络课程开发、线下课程辅助执行、卫生巾采购与物流、手册编印等。
预期成效：1. 建立完整的青春期健康教育课程体系，课程开发后，也可以规模化覆盖云南多所学校，本期实现课程精准覆盖至少2所学校2000名以上青春期的学生；2、为500名青春期学生发放青春期知识手册，为200名青春期女生提供卫生巾物资保障支持；3、提升青春期青少年卫生健康、情绪管理等综合能力，强化本地青春期卫生健康教育支持体系；</t>
  </si>
  <si>
    <t>鲁剑明</t>
  </si>
  <si>
    <t>18833632326</t>
  </si>
  <si>
    <t>上海市徐汇区长乐路325号</t>
  </si>
  <si>
    <t>info@himafoundation.com</t>
  </si>
  <si>
    <t>招商银行上海长乐支行</t>
  </si>
  <si>
    <t>121949568110802</t>
  </si>
  <si>
    <t>03991312600005W</t>
  </si>
  <si>
    <t>普陀区合作交流办</t>
  </si>
  <si>
    <t>上海联劝公益基金会</t>
  </si>
  <si>
    <t>一个鸡蛋：乡村儿童营养改善计划</t>
  </si>
  <si>
    <t>云南省鲁甸县</t>
  </si>
  <si>
    <t>2026.3-2026.11</t>
  </si>
  <si>
    <t>实施内容：通过为云南省鲁甸县3-6岁儿童在校每日提供一个鸡蛋的食物摄入，优化儿童饮食结构（补充蛋白质和微量元素），每月开展一次营养健康主题活动，改善乡村儿童营养健康，每学期组织医疗志愿服务队进校园举办科学养育专题讲座。
资金预算：208万元。
预期成效：通过项目干预改善儿童的各项营养指标，降低6岁以下儿童中重度营养不良率，推动乡村儿童养成良好的健康饮食习惯，提升乡村儿童家长的科学养育认知。</t>
  </si>
  <si>
    <t>游昕</t>
  </si>
  <si>
    <t>上海市黄浦区普育西路105号4号楼208室</t>
  </si>
  <si>
    <t>infosh@lianquan.org</t>
  </si>
  <si>
    <t>交通银行股份有限公司上海浦东分行</t>
  </si>
  <si>
    <t>310066580018170189269</t>
  </si>
  <si>
    <t>0399131260000F1
（原预审通过申请编号03991312600006F，不再使用）</t>
  </si>
  <si>
    <t>上海美星公益基金会</t>
  </si>
  <si>
    <t>美星图书馆援建项目</t>
  </si>
  <si>
    <r>
      <rPr>
        <sz val="11"/>
        <color rgb="FF000000"/>
        <rFont val="仿宋_GB2312"/>
        <charset val="134"/>
      </rPr>
      <t>云南省怒江傈僳族自治州泸水县、云南省昆明市寻甸县、普洱市景谷县、大理白族自治州、西双版纳傣族自治州、丽江玉龙县、</t>
    </r>
    <r>
      <rPr>
        <sz val="11"/>
        <color rgb="FFFF0000"/>
        <rFont val="仿宋_GB2312"/>
        <charset val="134"/>
      </rPr>
      <t>保山市、</t>
    </r>
    <r>
      <rPr>
        <sz val="11"/>
        <color rgb="FF000000"/>
        <rFont val="仿宋_GB2312"/>
        <charset val="134"/>
      </rPr>
      <t>楚雄彝族自治州、重庆万州和青海果洛玛沁县</t>
    </r>
  </si>
  <si>
    <r>
      <rPr>
        <sz val="11"/>
        <color rgb="FF000000"/>
        <rFont val="仿宋_GB2312"/>
        <charset val="134"/>
      </rPr>
      <t>教育、</t>
    </r>
    <r>
      <rPr>
        <sz val="11"/>
        <color rgb="FFFF0000"/>
        <rFont val="仿宋_GB2312"/>
        <charset val="134"/>
      </rPr>
      <t>民族团结</t>
    </r>
  </si>
  <si>
    <t>2026.4-2026.10</t>
  </si>
  <si>
    <t>实施内容：实施内容基金会拟于2026年4月在上海对口援建地区启动美星图书馆援建项目，计划10月31日前建成41个图书馆。项目将与各县教体局签捐赠协议，以实物捐赠形式，围绕硬件标准化等打造边疆儿童阅读生态，传递中华文化基因。
资金预算：资金预算88%资金用于采购书架、桌椅、一体机、书籍及教学软硬件并运输安装，12%用于运输安装布置，资金和书籍均来自社会捐赠。建成后由当地教育局协同管理，基金会线上线下监督。
预期成效：预期成效该项目将为超10000名边疆少数民族儿童提供阅读和视听环境，支持全民阅读，促进民族融合，助力教师培训，提升教学质量，弥补教学设施欠缺问题。</t>
  </si>
  <si>
    <t>郁红</t>
  </si>
  <si>
    <t>上海市徐汇区天钥桥路500弄8号楼201室</t>
  </si>
  <si>
    <t>amawa@139.com</t>
  </si>
  <si>
    <t>上海银行股份有限公司永康支行</t>
  </si>
  <si>
    <t>03005917197</t>
  </si>
  <si>
    <t>03991312600005C</t>
  </si>
  <si>
    <t>上海蓝海公益基金会</t>
  </si>
  <si>
    <t>“天使之翼”山海童行公益计划</t>
  </si>
  <si>
    <t>云南省昆明市东川区</t>
  </si>
  <si>
    <t>实施内容：本项目聚焦沪滇两地青少年群体，以“对口帮扶、交流互鉴、交融共生”为核心目标，采用 “双向互访 + 沉浸式体验” 的公益模式，深度融入云南东川区农文旅资源，通过系列特色活动，丰富沪滇协作农文旅融合发展的内涵与形式。
资金预算：本项目总投入20.8万元，社会募集资金16万元，申请上海市社会力量参与对口支援公益项目资助资金4.8万元。
预期成效：1. 两地青少年通过深度互动交流，拓宽文化视野与知识边界，提升综合素养。2. 通过青少年双向体验与传播，提升东川农文旅品牌知名度与影响力。3. 推动两地文化交流与融合发展，形成“公益+文旅+帮扶”的多元协作模式。</t>
  </si>
  <si>
    <t>桑磊</t>
  </si>
  <si>
    <t>上海市普陀区长征镇真光路539弄15号</t>
  </si>
  <si>
    <t>sanglei@blueseahr.cn</t>
  </si>
  <si>
    <t>中国工商银行股份有限公司上海市金沙江路支行</t>
  </si>
  <si>
    <t>1001247209300105152</t>
  </si>
  <si>
    <t xml:space="preserve">
 0399131260000CQ （原预审通过申请编号03991312600004E，不再使用） </t>
  </si>
  <si>
    <t>上海同生关爱慈善基金会</t>
  </si>
  <si>
    <t>“美丽心灵，青春同行”雏雁护航关爱项目</t>
  </si>
  <si>
    <t>云南省昆明市东川区、禄劝县、寻甸县；昭通市鲁甸县、巧家县</t>
  </si>
  <si>
    <t>实施内容：项目立足于“启智润心”与“乡村振兴”，旨在通过物资帮扶与文化交流的双重驱动，促进沪滇两地青少年交往交流交融。项目将从三个维度展开：暖心助学，提供精准物资支持;文化润心，开展中华优秀传统文化多元活动；沪滇实地交流，组织沪滇青少年实地探索。
资金预算：人民币65万元。
预期成效：一、文化自信与民族团结通过线上线下城乡儿童多元文化互动活动，培养儿童对多元文化和环境的包容意识。二、改善困境儿童成长环境项目精心筹备各类物资，涵盖学习用品、生活用品等多个种类，从物质层面改善目标地区帮扶对象生活、学习环境，切实解决困境儿童生活中的部分实际困难。三、公益意识塑造与培养儿童志愿者参与现场引导等基础工作，初步培养公益服务意识。</t>
  </si>
  <si>
    <t>苏徐琳</t>
  </si>
  <si>
    <t>上海市普陀区武宁路801号11层1138室</t>
  </si>
  <si>
    <t>sxl_xizhi@163.com</t>
  </si>
  <si>
    <t>310066580013008894724</t>
  </si>
  <si>
    <t>03991312600001M</t>
  </si>
  <si>
    <t>上海波克公益基金会</t>
  </si>
  <si>
    <t>SDG Hero滇藏同行</t>
  </si>
  <si>
    <t>云南省昆明市东川区、寻甸县、昭通巧家县、鲁甸县、西藏日喀则市亚东县及其他对口的多县区</t>
  </si>
  <si>
    <t>实施内容：“SDG Hero滇藏同行”由上海波克公益基金会实施，支持云南与西藏地区本地教育工作者开展面向青少年的游戏素养与可持续发展主题体验式学习活动。项目围绕巩固脱贫攻坚成果与乡村振兴，聚焦教育与人才振兴，通过本地化活动设计提升青少年参与度与文化认同。项目周期内计划培育本土引导师≥80名，开展培训指导交流≥4场，开展活动≥120场，预计直接覆盖青少年≥2400人次，品牌宣传影响≥3000人次。
资金预算：31万元，拟申请资助7万元，自筹24万元。
预期成效：培育可持续活动的本土引导师队伍，提升当地青少年综合能力，拍摄1个宣传短片，形成典型案例（故事、视频、周边和报道）≥10个。</t>
  </si>
  <si>
    <t>徐立瑶</t>
  </si>
  <si>
    <t>上海市普陀区中江路832号华大科技园E4栋</t>
  </si>
  <si>
    <t>xuliyao@boke.com</t>
  </si>
  <si>
    <t>交通银行股份有限公司上海金沙江路支行</t>
  </si>
  <si>
    <t>310066205018800038293</t>
  </si>
  <si>
    <t>03991312600002C</t>
  </si>
  <si>
    <t>上海壹棵松公益基金会</t>
  </si>
  <si>
    <t>暖爱行动长者关怀项目</t>
  </si>
  <si>
    <t>云南保山、云南昭通、云南怒江、新疆喀什、重庆万州、青海果洛</t>
  </si>
  <si>
    <t>实施内容：“暖爱行动-乡村助老项目”通过对老年人群体开展形式多样的活动和互动项目，丰富老年人的精神世界，提高晚年生活质量，增强生活的幸福感。
资金预算：1040000元。
预期成效：项目旨在满足乡村老人精神需求，通过开展多样化活动，深入了解并切实满足其在心理关怀、文化交流、社交互动、情感沟通及自我价值实现等方面的需求，丰富其精神世界，帮助融入生活环境，缓解孤独失落感，提升晚年生活质量与幸福感。同时，加强乡村养老助老志愿者队伍建设，系统培训养老管理人员，构建组织化发展的为老服务机制与标准化流程。此外，向社会传达乡村老人声音与态度，宣扬其热爱生命的精神风貌，吸引更多志愿者参与。</t>
  </si>
  <si>
    <t>陆方舜</t>
  </si>
  <si>
    <t>上海市普陀区中江路388弄5号楼新城控股大厦B座6R</t>
  </si>
  <si>
    <t>lufangshun@126.com</t>
  </si>
  <si>
    <t>招商银行股有限公司上海徐家汇支行</t>
  </si>
  <si>
    <t>121941653010108</t>
  </si>
  <si>
    <t xml:space="preserve"> 03991312600002P</t>
  </si>
  <si>
    <t>基本公共服务</t>
  </si>
  <si>
    <t>实施内容：“暖爱行动—养老助老项目”旨在联合对口地区属地政府、社区组织及在地执行团队，围绕城乡老年群体的情感关怀、社会参与与社区融入等议题，开展系统化、可持续的合作行动。通过对老年人群体开展形式多样的活动和互动项目，丰富老年人的精神世界，提高晚年生活质量，增强生活的幸福感。
资金预算：169000元。
预期成效：项目旨在满足城乡老人精神需求，通过开展多样化活动，深入了解并切实满足其在心理关怀、文化交流、社交互动、情感沟通及自我价值实现等方面的需求，丰富其精神世界，帮助融入生活环境，缓解孤独失落感，提升晚年生活质量与幸福感。</t>
  </si>
  <si>
    <t>0399131260000EL 
（原预审通过申请编号03991312600001Y，不再使用）</t>
  </si>
  <si>
    <t>上海库珀益启公益基金会</t>
  </si>
  <si>
    <t>“予她安心，共护花开 ”关爱女孩健康成长</t>
  </si>
  <si>
    <t>云南省昭通市鲁甸县、绥江县、巧家县；曲靖市会泽县；昆明市禄劝县；保山市施甸县</t>
  </si>
  <si>
    <t>实施内容：一、项目背景上海库珀益启公益基金会积极响应党和国家关于促进教育公平、关爱妇女儿童发展的号召，在党的政策指引与国家方针的推动下，聚焦欠发达地区青春期女孩面临的“月经贫困”及更深层的“月经羞耻”与知识缺失问题。基金会发起“予她安心”关爱女孩健康计划，以“物资支持+健康教育+观念倡导”的系统行动，切实服务女孩成长需求。2025年，项目向山区学校捐赠4000余份卫生健康关怀包，并开展11堂生理健康课程，既缓解实际困难，亦以科学知识传递健康观念，助力女孩自信成长。2026年，项目将继续在云南深耕，优化核心课程，并创新融入非遗研学等内容，致力于构建可持续的青春期健康支持体系。我们通过持续赋能，帮助更多女孩树立自尊自爱、积极向上的价值观，让每一段青春都能在阳光下无畏绽放，成长为担当民族复兴重任的时代新人。
资金预算：项目投入75万元
项目目标与预期成效（1）暖心捐赠：为覆盖女孩提供年度优质卫生用品，缓解月经贫困，保障生理期健康与尊严，减少缺课及健康风险。（2）知识传递：开设专业科学的生理健康课程，普及青春期知识，助女孩正确认知身体变化，掌握自我护理方法。（3）破除偏见：倡导 “悦纳自我，拒绝羞耻”，降低月经羞耻感，提升身体自信与自尊，鼓励正视健康需求。（4）营造环境：以项目辐射校园社区，推动女性健康正向对话，打破传统污名，构建包容支持的成长氛围。</t>
  </si>
  <si>
    <t>黄曹玉珍</t>
  </si>
  <si>
    <t>上海市普陀区曹杨路1888弄1号星光耀广场写字楼2层2-3室</t>
  </si>
  <si>
    <t>liwenjie0822@dingtalk.com</t>
  </si>
  <si>
    <t>招商银行上海联洋支行</t>
  </si>
  <si>
    <t>121948240110804</t>
  </si>
  <si>
    <t xml:space="preserve">0399131260000EP
（原预审通过申请编号03991312600001R，不再使用）  </t>
  </si>
  <si>
    <t>“童梦宝盒”科学实验套装</t>
  </si>
  <si>
    <t>云南省昭通市鲁甸县、盐津县、绥江县、巧家县；曲靖市会泽县；昆明市禄劝县。</t>
  </si>
  <si>
    <t>实施内容：本项目通过提供定制化科学实验器材、配套课程及品牌活动，弥补乡村小学科学教育资源不足的问题。
资金预算：项目投入72万元，覆盖9所学校，让0.75万名学生用上实验套装对学生：让约0.75万名学生用上实验套装，在动手玩中学科学。
预期成效：通过科技节和“小小科学家”评选（约20名），激发他们的兴趣，并让优秀孩子获得去科技馆、大学参观的奖励，看见更广阔的世界。对老师与学校：为9所学校的科学课老师提供培训和教学工具，帮助他们更好地上课。在学校举办9场科技节，营造热爱科学的校园氛围。对项目与社会：探索出一套可复制的、支持乡村科学教育的有效模式。通过项目的实施和宣传，让更多人关注并支持乡村孩子的科学教育。</t>
  </si>
  <si>
    <t>李文杰</t>
  </si>
  <si>
    <t>建议合并</t>
  </si>
  <si>
    <t>03991312600001E</t>
  </si>
  <si>
    <t>上海睿丰城市公益发展中心</t>
  </si>
  <si>
    <t>睿丰职业赋能（JOBB）项目助力培养新疆喀什青年烘焙师（2026年）</t>
  </si>
  <si>
    <r>
      <rPr>
        <sz val="11"/>
        <color rgb="FF000000"/>
        <rFont val="仿宋_GB2312"/>
        <charset val="134"/>
      </rPr>
      <t xml:space="preserve">新疆喀什
</t>
    </r>
    <r>
      <rPr>
        <sz val="11"/>
        <color rgb="FFFF0000"/>
        <rFont val="仿宋_GB2312"/>
        <charset val="134"/>
      </rPr>
      <t>（已经修改）</t>
    </r>
  </si>
  <si>
    <r>
      <rPr>
        <sz val="11"/>
        <color rgb="FFFF0000"/>
        <rFont val="仿宋_GB2312"/>
        <charset val="134"/>
      </rPr>
      <t>就业、</t>
    </r>
    <r>
      <rPr>
        <sz val="11"/>
        <color rgb="FF000000"/>
        <rFont val="仿宋_GB2312"/>
        <charset val="134"/>
      </rPr>
      <t>民族团结、教育、交流交往交融</t>
    </r>
  </si>
  <si>
    <t>实施内容：为中国受关注群体提供免费、高价值的包括烘焙产品制作、烘焙行业岗位操作在内的技能培训，辅以实践及在相关企业的实习机会，结业后进行工作岗位推荐。坚持理论与实操并重，专设公益面包角，让学生体验从后厨制作到前台销售的全过程，成为拥有扎实理论基础和实操经验的多面手。提供上海市人力资源和社会保障局发放的“西式面点师证书”考证课程。
资金预算：1,130,000.00元。项目接受上海合作交流办公室指导，招募来自上海对口支援地区的青年,项目学员获得全额资助。
预期成效：JOBB以人才培养为抓手，与这些地区开展长期系统性的合作，为东西部教育资源的沟通和文旅商融合贡献力量。</t>
  </si>
  <si>
    <t>汪佳佳</t>
  </si>
  <si>
    <t>上海市浦东新区申涛路 33 弄星元食集地下一层商业 C 区JOBB</t>
  </si>
  <si>
    <t>gusartjjw@163.com</t>
  </si>
  <si>
    <t>招商银行股份有限公司上海豫园支行</t>
  </si>
  <si>
    <t>121923657710903</t>
  </si>
  <si>
    <t xml:space="preserve"> 03991312600009A</t>
  </si>
  <si>
    <t>上海墨泉生物有限公司</t>
  </si>
  <si>
    <t>亚东县传统温室大棚智慧化升级改造</t>
  </si>
  <si>
    <t>西藏自治区日喀则市亚东县</t>
  </si>
  <si>
    <t>实施内容：对亚东县2个传统温室大棚进行智慧化升级改造，包括：安装液冷植物补光灯96套及地暖系统2套，建设立体栽培系统（种植架、种植槽各200套），配置喷淋灌溉和智能控制系统，安装防虫纱窗500平方米，施用活性酶土壤改良剂，为集装箱农场新增芽苗菜种植盘200个，邀请上海农科院专家现场培训。
资金预算：项目总投入169万元，社会募集130万元，申请资助39万元。主要用于温室改造73.5万元、集装箱配件8万元、专家培训及施工运输48.5万元。
预期成效：补光和立体种植使大棚年产量提升2-3倍；地暖系统实现喜温作物周年生产；节水60-70%，减少农药使用；培养本地技术骨干，形成可复制推广方案。</t>
  </si>
  <si>
    <t>秦楚汉</t>
  </si>
  <si>
    <t>上海市普陀区武宁路801号普陀创新大厦506单元</t>
  </si>
  <si>
    <t>frank@moquan.ag</t>
  </si>
  <si>
    <t>招商银行股份有限公司上海古北支行</t>
  </si>
  <si>
    <t>121947236010106</t>
  </si>
  <si>
    <t>03991312600008N</t>
  </si>
  <si>
    <t>上海市儿童健康基金会</t>
  </si>
  <si>
    <t>乡村卫生保健人员儿童健康管理能力提升培训项目</t>
  </si>
  <si>
    <t>云南省昭通市妇幼保健院</t>
  </si>
  <si>
    <t>实施内容：继续贯彻落实习总书记关于深化东西部协作和定点帮扶工作的重要指示，践行“促进儿童健康事业的发展，提高儿童健康水平”的办会宗旨，在往年基金会、上海市儿童医院与云南多家妇幼保健院建立合作帮扶的基础上，进一步深化沪滇合作，在云南省昭通市妇幼保健院实施“乡村卫生保健人员儿童健康管理能力提升培训项目”。对象：昭通市乡村卫生人员、托幼机构卫生人员，儿童健康相关人员等。
资金预算：总预算32.82万元，基金会社会募集25.93万元，申请资助资金6.89万元。
预期成效：完成培训任务，通过考试，发放合格证书，提升当地公共卫生保健人员的能力。并开展义诊咨询活动，帮助当地患病儿。</t>
  </si>
  <si>
    <t>史静敏</t>
  </si>
  <si>
    <t>上海市普陀区长寿路433弄1号15D室</t>
  </si>
  <si>
    <t>schf1989@aliyun.com</t>
  </si>
  <si>
    <t>交通银行股份有限公司上海万航渡路支行</t>
  </si>
  <si>
    <t>310066687010470008396</t>
  </si>
  <si>
    <t>上海德济医院有限公司</t>
  </si>
  <si>
    <t>“服务东西部帮扶合作国家战略，公益救助癫痫、脑瘫、肢残青少年”——中国肢残人协会、上海市欧美同学会医务分会专家公益救助癫痫、脑瘫、肢残青少年公益项目</t>
  </si>
  <si>
    <t>新疆维吾尔自治区喀什地区、克拉玛依市和草湖项目区、西藏自治区日喀则市云南省、青海省果洛藏族自治州、重庆市万州区和湖北省宜昌市夷陵区</t>
  </si>
  <si>
    <t>实施内容：1.组织中国肢残人协会、上海市欧美同学会医务分会专家到对口帮扶地区对癫痫、痉挛性脑瘫、肢体残疾青少年进行健康帮扶；2.为当地医院提供专科培训、手术带教、来沪进修等学科帮扶；3.贫困家庭公益药品、手术治疗。
资金预算：义诊、学科帮扶：20万；公益手术50万；共70万。
预期成效：1.提高当地青少年癫痫、痉挛性脑瘫、肢体残疾等疾病的诊断水平，为患者提供合理的药物、手术治疗及康复方案。2.学科帮扶，提升当地脑病学科、骨科治疗水平，降低当地患者就医成本。3.帮助困难家庭患者，防止因病致贫、因病返贫。</t>
  </si>
  <si>
    <t>郭辉</t>
  </si>
  <si>
    <t>上海市普陀区古浪路378号</t>
  </si>
  <si>
    <t>381089072@qq.com</t>
  </si>
  <si>
    <t>上海农村商业银行股份有限公司古浪支行</t>
  </si>
  <si>
    <t>32408608010054113</t>
  </si>
  <si>
    <t>0399131260000E8
（原预审通过申请编号039913126000099，不再使用）</t>
  </si>
  <si>
    <t>上海市普陀纳样美收纳研究院</t>
  </si>
  <si>
    <t>巧媳妇-技能帮扶计划</t>
  </si>
  <si>
    <t>云南省东川、寻甸、巧家</t>
  </si>
  <si>
    <t>实施内容：本项目覆盖普陀区3个县，针对不同群体需求开展差异化赋能服务，具体内容如下：（一）家政技能培训1. 服务对象：3个县外来困难媳妇群体；2. 培训规模：每县开设1个班次，每班20人，3县共计60人；3. 培训课时：每班40课时，采用“理论+实操”结合模式，其中理论15课时、实操25课时；4. 课程内容：涵盖家政整理收纳、儿童青少年劳动教育等实用家政技能，配套案例教学与现场实操指导，适配乡村及城市家政服务岗位需求。（二）直播创业培训1. 服务对象：3个县待业人群、困难家庭有创业意愿成员；2. 培训规模：每县开设1个班次，每班20人，3县共计60人；3. 培训课时：每班40课时，采用“线上预习+线下集训”模式；4. 课程内容：包括直播平台操作、账号定位、选品技巧、直播话术设计、流量运营、售后维权等全流程直播带货技能，同步对接本地农产品、手工艺品资源，提供创业思路指导。（三）录播课程制作围绕阿尔茨海默病居家疗愈主题，制作10集系列短视频录播课程。课程内容涵盖病因认知、日常照护技巧、情绪疏导方法、康复训练要点等实用知识，采用演示+老师讲解结合形式，适配3个县困难家庭照护人员学习需求。课程完成后通过县政务平台、社区服务群等渠道免费推送。
资金预算：27.3万元
预期成效：1. 技能提升：重点群体职业技能显著增强，家政学员可独立胜任专业家政岗位，直播学员具备独立开展直播带货能力，照护人员掌握科学的阿尔茨海默病居家疗愈方法；2. 就业增收：通过就业对接与创业帮扶，有效拓宽3个县重点群体收入渠道，缓解家庭经济困难，助力乡村民生保障提质；3.乡村发展：以技能赋能激活乡村内生动力，推动本地特色产业与直播经济融合发展，为3个县和美乡村建设提供人才支撑与民生保障，助力乡村振兴战略落地见效。</t>
  </si>
  <si>
    <t>辜井</t>
  </si>
  <si>
    <t>上海市普陀区曹杨路510号9楼905室</t>
  </si>
  <si>
    <t>nymshouna@163.com</t>
  </si>
  <si>
    <t>中国银行股份有限公司上海市中山北路支行</t>
  </si>
  <si>
    <t>449479858828</t>
  </si>
  <si>
    <t>说明自有资金情况
1、组织3个县学员开展就业供需对接会，为合格学员推荐就业岗位或提供创业政策咨询;
2、上海市普陀纳样美收纳研究院理事长辜井荣获上海市五一劳动奖章</t>
  </si>
  <si>
    <t>0399131260000EA
（2026/1/15提交）</t>
  </si>
  <si>
    <t>上海同达人本儿童关爱发展中心</t>
  </si>
  <si>
    <t>“异彩同声”少儿演讲课程</t>
  </si>
  <si>
    <t>新疆喀什地区、克拉玛依，西藏日喀则，云南禄劝、东川等地</t>
  </si>
  <si>
    <t>2026.03-2026.10</t>
  </si>
  <si>
    <t>实施内容：开展助力儿童提升思维能力和自信表达的素养课程。课程采用“双师课堂”的模式，由专业演讲教师进行直播授课，将城市中的教育资源与乡村学校的课堂相结合，不仅为孩子们提供参与优质课程学习的机会，同时也能助力在地学校提高教学质量，培养教师能力，实现优质教育资源的共享，推动教育公平的实现。
资金预算：项目总预算为147200元，特向专项资金申请资助金额33800元。
预期成效：孩子们通过课程的学习，可以提升语言表达能力和逻辑思维能力，增强自信心，改善社交能力， 能够更好地与他人沟通和交流；培养积极乐观的心态，促进个人综合素质的全面发展。</t>
  </si>
  <si>
    <t>万洁</t>
  </si>
  <si>
    <t>上海市普陀区曹杨路510号901室</t>
  </si>
  <si>
    <t>117514421@qq.com</t>
  </si>
  <si>
    <t>中国工商银行股份有限公司上海市未来资产大厦支行</t>
  </si>
  <si>
    <t>1001141509006682859</t>
  </si>
  <si>
    <t>【注】超时提交，2026/1/15提交申请</t>
  </si>
  <si>
    <t>03991312600007G</t>
  </si>
  <si>
    <t>上海复星公益基金会</t>
  </si>
  <si>
    <t>云南省、西藏日喀则市乡村医生保障及智慧卫生室建设</t>
  </si>
  <si>
    <t>云南省东川县、永平县、屏边苗族自治县、马关县、会泽县澜沧拉祜族自治县、江城哈尼族彝族自治县、元阳县、广南县、宜良县、永胜县、福贡县、红河县、贡山独龙族怒族自治县、兰坪白族普米族自治县、泸水市、德钦县、永德县、弥渡县，西藏自治区日喀则市萨迦县、江孜县、拉孜县、亚东县、定日县。</t>
  </si>
  <si>
    <t>2025.12-2026.11</t>
  </si>
  <si>
    <t>实施内容：本项目面向云南省及西藏日喀则市对口帮扶地区，系统实施乡村医生保障与卫生室智慧化升级。具体包括为在岗乡村医生投保意外险与重疾险和配备村卫生室智能化诊疗设备，推动基层医疗向数字化、标准化服务转型。
资金预算：项目总投入为149.5万元，其中社会募集资金115万元，申请专项资助资金34.5万元，主要用于乡村医生保险费用及智慧卫生室设备采购与建设。
预期成效：预计为3000余名乡村医生提供保险保障，增强其执业安全感与队伍稳定性;完成不少于10个智慧卫生室的标准化建设与设备升级，每个卫生室平均覆盖服务人口不低于1000人，累计可惠及10000名以上乡村居民，有效提升基层医疗服务的质量与韧性。</t>
  </si>
  <si>
    <t>郭帅</t>
  </si>
  <si>
    <t>上海市黄浦区中山东二路600号S2 1506</t>
  </si>
  <si>
    <t>305512317@qq.com</t>
  </si>
  <si>
    <t>上海银行股份有限公司浦西支行</t>
  </si>
  <si>
    <t>03001941789</t>
  </si>
  <si>
    <t xml:space="preserve"> 03991312600002M </t>
  </si>
  <si>
    <t>上海益研医学科技发展基金会</t>
  </si>
  <si>
    <t>党建引领乡村振兴护胃—消化疾病筛查</t>
  </si>
  <si>
    <t>2026.4-2026.8</t>
  </si>
  <si>
    <t>实施内容：亚东县卫生服务中心联合下司马镇、下亚东乡、上亚东乡党委政府及乡镇卫生院，开展Hp免费筛查及阳性患者胃镜早癌筛查工作。
资金预算：预计捐赠13万元人民币，主要用于前期Hp筛查相关检查费及材料支出10.01万元、胃肠镜检查相关支出2.24万元、健康宣教制作0.5万元、劳务费用0.25万元。
预期成效：依托党建网格统筹资源为亚东县进行700人次Hp免费筛查，精准识别阳性患者；为Hp阳性患者提供20例免费胃肠镜检查；党建赋能健康宣教，多渠道健康科普，提升群众Hp感染防治及胃癌早筛意识；专项经费专款专用，全程合规使用。</t>
  </si>
  <si>
    <t>白玛曲宗</t>
  </si>
  <si>
    <t>上海市普陀区中山北路3000号长城大厦2308室</t>
  </si>
  <si>
    <t>wuenyang@shyy.org.cn</t>
  </si>
  <si>
    <t>中国银行股份有限公司上海市曹杨路支行</t>
  </si>
  <si>
    <t>445585263203</t>
  </si>
  <si>
    <t>幽门螺杆菌筛查，预防胃癌</t>
  </si>
  <si>
    <t xml:space="preserve">0399131260000EV
（原预审通过申请编号039913126000009，不再使用）
</t>
  </si>
  <si>
    <t>上海市普陀微尘公益志愿服务中心</t>
  </si>
  <si>
    <t>一桌椅一梦想</t>
  </si>
  <si>
    <t>云南省蒙自市</t>
  </si>
  <si>
    <t>实施内容：上海市普陀微尘公益志愿服务中心实地走访时，关注到云南省蒙自市芷村镇岩峰窝小学和鸣鹫镇郭华陈琳希望小学的校园基础设施较差，尤其是孩子们用来上课、写作业的桌椅由于时间太长出现脚垫掉落、桌面凹凸不平不适合书写等问题……破损的桌椅影响孩子们的上课、写作业，进而无法专心学习。志愿者们决定发起【一桌椅一梦想】项目，助力学生们实现求学梦。
资金预算：15.6万元
预期成效：为云南省蒙自市芷村镇岩峰窝小学及鸣鹫镇郭华陈琳希望小学捐赠600套课桌椅。</t>
  </si>
  <si>
    <t>余靓</t>
  </si>
  <si>
    <t>上海市普陀区中山北路1759号浦发广场D座2108室</t>
  </si>
  <si>
    <t>13816353559@139.com</t>
  </si>
  <si>
    <t>中国银行股份有限公司上海市杨思支行</t>
  </si>
  <si>
    <t>433872685446</t>
  </si>
  <si>
    <t>200块/套课桌椅</t>
  </si>
  <si>
    <t xml:space="preserve">0399131260000EU（原预审通过申请编号039913126000008，不再使用）
</t>
  </si>
  <si>
    <t>“电” 亮山区校园梦</t>
  </si>
  <si>
    <t>实施内容：孩子们对外面的世界充满好奇，可学校没有设备，没办法让他们真正去触摸那些新知识、新科技。希望为这些山区的孩子们送去知识的火种，让他们在信息时代不再掉队。上海市普陀微尘公益志愿服务中心志愿者们萌发出为两所学校捐赠60台计算机的想法，助力孩子们追求梦想。
资金预算：6.24万元
预期成效：为学校能够正常开展信息技术课程，学生通过计算机获取更多学习资料，提升学习兴趣与学习成绩，增强学校教学竞争力，为山区孩子打开一扇通向现代知识的窗户，促进教育公平发展，在一定程度上缩小与城市学校的教育资源差距，让山区孩子在信息时代拥有更平等的发展机会。</t>
  </si>
  <si>
    <t>0399131260000F2（原预审通过申请编号0399131260000AK，不再使用）</t>
  </si>
  <si>
    <t xml:space="preserve">上海市普陀区社会组织新的社会阶层人士联谊会 </t>
  </si>
  <si>
    <t>新联益+新联益.乡兴多维赋能计划</t>
  </si>
  <si>
    <t>西藏、新疆</t>
  </si>
  <si>
    <t>教育、民生</t>
  </si>
  <si>
    <t>实施内容：社区综合服务空间搭建（核心载体）打造多功能一体化空间，整合四大功能区域：阅读角（配置书籍、书架、打卡手册）、培训室（适配技能培训、心理赋能等课程）、创业就业服务中心（提供办公场地与资源对接）、公益直播间（用于农产品助销与技能展示），实现 “一场地多用途”，为各类服务落地提供物理支撑。儿童友好服务模块阅读赋能：搭建阅读基地，提供定制书单与书籍采购，开展 3 场线上 + 3 场线下教师阅读指导培训，组织上海与当地儿童 “一对一结对伴读”，通过打卡计划推动家庭阅读习惯养成。专业支撑：为当地儿童福利工作者开展未成年人心理健康、特殊儿童个案管理、家庭正向养育等专业培训，提升儿童服务专业化水平。妇女赋能创收模块技能培训：开展整理收纳、养老护理、直播运营三类职业技能培训，贴合市场需求与居家就业场景。创收支撑：开发 “新（藏）沪产品公益站” 小程序，搭建供需对接平台；建设社区公益直播间，借助 AI 技术与直播平台推广当地特色农产品及手工艺品，拓宽增收渠道；组建巾帼助扶队，实现技能传承与资源共享。青年创业就业模块课程开发：联合行业专家、当地青年代表调研需求，定制创业就业精品课程。实践赋能：采用案例分析、模拟演练、实地考察等方式开展线上线下培训，建设线下实体创业就业服务中心，提供办公场地、设备共享等基础支持。激励机制：举办青年社会企业评选活动，对优秀项目给予表彰奖励，激发青年创业热情。 
资金预算：60.5万元
预期成效：建成功能完善、可持续运营的乡村社区综合服务空间，成为当地全人群服务的核心枢纽。 全龄覆盖：完成至少 100 组家庭结对，赋能百名儿童福利工作者；培训千名妇女掌握实用技能，带动居家创收；支持一批青年实现创业就业。 能力提升：推动当地教育服务专业化、就业渠道多元化、人才成长可持续化，促进民生改善与社会发展。 模式可复制：形成 “社区空间 + 全人群服务 + 资源联动” 的成熟范式，为后续在其他对口地区推广提供实践参考</t>
  </si>
  <si>
    <t>方茜</t>
  </si>
  <si>
    <t>上海市普陀区曹杨路510号905室</t>
  </si>
  <si>
    <t>13311719839@163.com</t>
  </si>
  <si>
    <t>上海市普陀区社会组织新的社会阶层人士联谊会</t>
  </si>
  <si>
    <t>中国银行股份有限公司上海市长寿路支行</t>
  </si>
  <si>
    <t>442981093773</t>
  </si>
  <si>
    <t>项目5合1，项目执行能力存疑</t>
  </si>
  <si>
    <t>0399131260000EX
（原预审通过申请编号03991312600009V，不再使用）</t>
  </si>
  <si>
    <t>上海纺织建筑设计研究院有限公司</t>
  </si>
  <si>
    <t>草湖经济技术开发区印染区现代化标准厂房规划设计项目</t>
  </si>
  <si>
    <t>新疆维吾尔自治区草湖项目区草湖经济开发区</t>
  </si>
  <si>
    <t>实施内容：上海对口新疆草湖项目区草湖经济技术开发区印染区现代化标准厂房规划设计公益帮扶项目，由上海纺织建筑设计研究院有限公司实施。项目聚焦当地产业发展需求，为草湖经开区管委会提供该项目的规划、可行性分析及园区功能布局、厂房工艺布局、生产配套设施（动力、配电、环保处理系统）等的初步设计及技术指导工作，满足面料印染加工企业入驻生产运营标准。
资金预算52万元，主要用于项目设计团队的技术服务及现场指导，保障项目规划设计科学性与实用性。
预期成效：完善园区产业基础设施，吸引印染企业入驻，带动当地就业岗位增加，提升区域印染产业发展能力，助力草湖经开区形成特色产业集群，实现公益帮扶与经济可持续发展的良性互动。</t>
  </si>
  <si>
    <t>普陀区长寿路130号</t>
  </si>
  <si>
    <t>13611923786@163.com</t>
  </si>
  <si>
    <t>中国工商银行股份有限公司上海市长寿路支行</t>
  </si>
  <si>
    <t>1001210009014463133</t>
  </si>
  <si>
    <t>主要成果是设计方案，离最终院区建设落地较远，项目成果难以衡量</t>
  </si>
  <si>
    <t xml:space="preserve"> 0399131260000EW（原预审通过申请编号03991312600000G，不再使用）
</t>
  </si>
  <si>
    <t>上海幸福彩虹公益社</t>
  </si>
  <si>
    <t>彩虹海疆助学活动</t>
  </si>
  <si>
    <t>新疆喀什第六中学</t>
  </si>
  <si>
    <t>实施内容：公益社与新疆喀什六中校方进行沟通，学校依据在校学生的家庭状况，选出需要资助的学生，并提供相关资料。公益社对这些资料进行细致的审核和筛选，最终确定结对资助的学生名单，并向他们捐赠奖助学金。
资金预算：10.4万元。
预期成效：旨在让困难学生能够顺利完成学业，降低辍学率。同时，项目的实施亦将促进沪喀两地在教育领域的交流与合作，进一步加强民族团结和社会凝聚力。</t>
  </si>
  <si>
    <t>林华端</t>
  </si>
  <si>
    <t>上海市普陀区</t>
  </si>
  <si>
    <t>elephant99@163.com</t>
  </si>
  <si>
    <t>中国银行股份有限公司上海市长风商务区支行</t>
  </si>
  <si>
    <t>450772446764</t>
  </si>
  <si>
    <t>留守儿童团聚旅游</t>
  </si>
  <si>
    <t xml:space="preserve"> 0399131250000JC</t>
  </si>
  <si>
    <t>上海市中小企业技术人才引进服务中心</t>
  </si>
  <si>
    <t>文山“少年寻”关心关爱留守儿童“山海情”研学项目</t>
  </si>
  <si>
    <r>
      <rPr>
        <sz val="11"/>
        <color rgb="FF000000"/>
        <rFont val="仿宋_GB2312"/>
        <charset val="134"/>
      </rPr>
      <t xml:space="preserve">上海市
</t>
    </r>
    <r>
      <rPr>
        <sz val="11"/>
        <color rgb="FFFF0000"/>
        <rFont val="仿宋_GB2312"/>
        <charset val="134"/>
      </rPr>
      <t>(文山州）</t>
    </r>
  </si>
  <si>
    <t>实施内容：本项目是第五期文山“山海情”研学活动，前四期反馈极佳，获“学习强国”、《解放日报》等多个媒体宣传报道。为响应国家东西部协作战略，本次活动将组织文山州在沪务工人员子女分两批赴沪开展研学活动——寒假批次（留守儿童及带队老师共80人）、暑假批次（留守儿童及带队老师共30人），研学周期5天。通过参观高校、上海代表性景点、举办亲子团聚活动，让务工人员及其子女深切感受服务中心与上海的关怀尊重。
资金预算：总投入55万元，主要用于交通、食宿、课程、门票、保险等支出。
预期成效：深化东西部协作，提升“山海情”品牌影响力；增强务工人员归属感与留沪意愿；拓宽青少年视野，激发学习动力。</t>
  </si>
  <si>
    <t>方丽兰</t>
  </si>
  <si>
    <t>上海市普陀区长寿路街道悦达国际大厦A座20A</t>
  </si>
  <si>
    <t>yunqingzhi@163.com</t>
  </si>
  <si>
    <t>上海农村商业银行曲阳支行</t>
  </si>
  <si>
    <t>32430308010125518</t>
  </si>
  <si>
    <t xml:space="preserve">0399131260000F3
（原预审通过申请编号0399131250000HU，不再使用）
 </t>
  </si>
  <si>
    <t>金凤凰-她能共富计划</t>
  </si>
  <si>
    <t>六安市金安区</t>
  </si>
  <si>
    <t>实施内容：家政技能培训：20人/班，共25课时，面向外来媳妇开展实用家政技能教学直播创业培训：20人/班，共25课时，教授直播带货相关技能
资金预算：18.2万元
预期成效：提升困难女性就业能力，培育优质社区社会组织，完善“物质+服务”帮扶模式- 预期成效：40名学员掌握对应技能就业竞争力提升；社区社会组织品牌影响力增强，资源整合能力提升；困难女性社区归属感、幸福感显著提高，助力和美乡村建设</t>
  </si>
  <si>
    <t>与政策引导方向不符</t>
  </si>
  <si>
    <t>复审意见</t>
  </si>
  <si>
    <t>说明</t>
  </si>
  <si>
    <r>
      <rPr>
        <sz val="11"/>
        <rFont val="仿宋_GB2312"/>
        <charset val="134"/>
      </rPr>
      <t>“童声无界</t>
    </r>
    <r>
      <rPr>
        <sz val="11"/>
        <rFont val="Calibri"/>
        <family val="2"/>
      </rPr>
      <t>·</t>
    </r>
    <r>
      <rPr>
        <sz val="11"/>
        <rFont val="仿宋_GB2312"/>
        <charset val="134"/>
      </rPr>
      <t>美美与共”</t>
    </r>
  </si>
  <si>
    <t>2025年审计认定执行率94.33%</t>
  </si>
  <si>
    <t xml:space="preserve">0399131260000AM </t>
  </si>
  <si>
    <t>涉及管理能力提升，项目成效难以评价。</t>
  </si>
  <si>
    <t xml:space="preserve"> 0399131260000F9 (原预审通过申请编号03991312600005H，不再使用）</t>
  </si>
  <si>
    <t>直接成果是培养5名“双师型”青年教师或企业导师。无法形成规模效应</t>
  </si>
  <si>
    <t>A
协作、对口建议上调。理由：市领导意见、新疆理工是援兵工作重点</t>
  </si>
  <si>
    <t>0399131260000FE(原预审通过申请编号0399131260000A7，不再使用）</t>
  </si>
  <si>
    <t>建议专家评审，说明资金情况及具体计划</t>
  </si>
  <si>
    <t>C
协作：无公益性</t>
  </si>
  <si>
    <t>2025年审计认定执行率94.70%</t>
  </si>
  <si>
    <t>实施内容和预算安排不具体，项目规模效应较低</t>
  </si>
  <si>
    <t>0399131260000F5(原预审通过申请编号0399131250000JK，不再使用）</t>
  </si>
  <si>
    <t>2025年审计认定执行率91.47%</t>
  </si>
  <si>
    <t>2025年审计认定执行率81.30%</t>
  </si>
  <si>
    <t>基础设施</t>
  </si>
  <si>
    <t>2025年审计认定执行率99.03%</t>
  </si>
  <si>
    <t>项目实施必要性不充分；项目资金优势不明显</t>
  </si>
  <si>
    <t>涉及基础设施建设</t>
  </si>
  <si>
    <t>教育、文旅、文化</t>
  </si>
  <si>
    <t>涉及文旅、民生</t>
  </si>
  <si>
    <t>朗诵项目实施必要性不充分；项目成效难以评价</t>
  </si>
  <si>
    <t>2025年审计认定执行率104.26%</t>
  </si>
  <si>
    <t>0399131260000C2</t>
  </si>
  <si>
    <t>实施内容和预算安排不具体，规模未量化</t>
  </si>
  <si>
    <t>2025年审计认定执行率97.92%</t>
  </si>
  <si>
    <t>0399131260000C5
（原预审通过申请编号 03991312600007H 不再使用）</t>
  </si>
  <si>
    <r>
      <rPr>
        <sz val="11"/>
        <color rgb="FF000000"/>
        <rFont val="仿宋_GB2312"/>
        <charset val="134"/>
      </rPr>
      <t>实施内容：
“同舟共济</t>
    </r>
    <r>
      <rPr>
        <sz val="11"/>
        <color rgb="FF000000"/>
        <rFont val="Calibri"/>
        <family val="2"/>
      </rPr>
      <t>·</t>
    </r>
    <r>
      <rPr>
        <sz val="11"/>
        <color rgb="FF000000"/>
        <rFont val="仿宋_GB2312"/>
        <charset val="134"/>
      </rPr>
      <t>合嘉同行”——对口帮扶地区骨病救治公益慈善行动是由嘉定区合作交流办、嘉定区卫生健康委、嘉定区医疗保障局、上海市慈善基金会嘉定区代表处联合嘉定舟桥公益基金、上海同合骨科医院共同发起支持开展的公益项目，旨在推动上海对口帮扶地区骨病救治及提升骨病康复医疗水平，并通过医疗救助切实帮助当地困难骨病患者、残疾人等重获健康和正常生活。
资金预算：
 项目总投入130万元，其中社会募集资金100万元，资助资金30万元。
预期成效：
1.为骨病患者创造高效就医条件并享受到优质医疗服务。
2.兜底患者医保报销后自费部分费用，补贴就医往返交通费用，切实减轻患者就医负担。
3.通过救治帮助患者获得更多的劳动和运动能力，更好的回归工作、学习和生活，最大程度改善“因病致贫”、“因病失学”的现象。
4.通过医疗帮扶助力地区骨病专科诊疗水平提升，为当地医疗技术发展提供更多交流机会。</t>
    </r>
  </si>
  <si>
    <t>涉及骨病救助</t>
  </si>
  <si>
    <t>2025年审计认定执行率101.09%</t>
  </si>
  <si>
    <t xml:space="preserve"> 03991312600007Y</t>
  </si>
  <si>
    <t>2025年审计认定执行率130.68%</t>
  </si>
  <si>
    <t>2025年审计认定执行率95.26%</t>
  </si>
  <si>
    <t>云南省迪庆州维西县，曲靖市会泽县、罗平县、师宗县、宣威市、富源县，临沧市耿马县，普洱市景东县、澜沧县、墨江县，昭通市巧家县，昆明市东川区和寻甸县，西双版纳州勐腊县和勐海县，丽江市永胜县</t>
  </si>
  <si>
    <t>2025年审计认定执行率87.69%</t>
  </si>
  <si>
    <t>西藏自治区日喀则市、云南省、湖北省宜昌市夷陵区、重庆市万州区</t>
  </si>
  <si>
    <t>2025年审计认定执行率91.86%</t>
  </si>
  <si>
    <t>项目相对资金量较大，民非单位资金不明确</t>
  </si>
  <si>
    <t>教育、产业、文旅、交流交往交融、文化</t>
  </si>
  <si>
    <t>云南省西双版纳傣族自治州</t>
  </si>
  <si>
    <t>项目实施地点明确，涉及心脏大血管外科专科</t>
  </si>
  <si>
    <t>涉及快速腐熟技术的教产融合</t>
  </si>
  <si>
    <t>2025年审计认定执行率100.18%</t>
  </si>
  <si>
    <t>2025年审计认定执行率101.11%</t>
  </si>
  <si>
    <t>2025年审计认定执行率100%</t>
  </si>
  <si>
    <t>教育，就业、民族团结，交往交流交融</t>
  </si>
  <si>
    <t>2025年审计认定执行率94.96%</t>
  </si>
  <si>
    <t>2025年审计认定执行率103.90%</t>
  </si>
  <si>
    <t>涉及白内障医治</t>
  </si>
  <si>
    <t>民非单位资金不明确；项目艺术家驻场的必要性不充分，项目成效难以评价</t>
  </si>
  <si>
    <t>重庆万州，云南</t>
  </si>
  <si>
    <t>题材过于新颖，涉及戏剧和心理，前线的必要性不充分</t>
  </si>
  <si>
    <t>项目实施计划不具体</t>
  </si>
  <si>
    <t>2025年审计认定执行率97.12%</t>
  </si>
  <si>
    <t>民生、健康</t>
  </si>
  <si>
    <t>2025年审计认定执行率102.38%</t>
  </si>
  <si>
    <t>2025年审计认定执行率101.07%</t>
  </si>
  <si>
    <t>与上一个项目重复申报</t>
  </si>
  <si>
    <t>2025年审计认定执行率119.46%</t>
  </si>
  <si>
    <r>
      <rPr>
        <sz val="11"/>
        <color rgb="FF000000"/>
        <rFont val="仿宋_GB2312"/>
        <charset val="134"/>
      </rPr>
      <t>实施内容：本项目致力于构建“零碳空间+游戏化学习+联结共创”体系，通过“零碳智能自习室”常态化服务乡村及社区儿童，引入“易起读”游戏化学习工具、“种子教师培养计划”、“易起读</t>
    </r>
    <r>
      <rPr>
        <sz val="11"/>
        <color rgb="FF000000"/>
        <rFont val="Calibri"/>
        <family val="2"/>
      </rPr>
      <t>·</t>
    </r>
    <r>
      <rPr>
        <sz val="11"/>
        <color rgb="FF000000"/>
        <rFont val="仿宋_GB2312"/>
        <charset val="134"/>
      </rPr>
      <t>研学共创营”，从而在资源配置、能力强化与情感融合上实现多维赋能。
资金预算：项目总预算208万元，拟申请专项资助部分资金，其余通过爱心企业及机构自行筹措。预算主要用于空间升级、工具定制、师资培训、研学营执行及项目运营管理。
预期成效：预计影响普洱和日喀则的2所乡村小学，年均覆盖受益乡村学生不少于 300人次，培训至少10名教师，打造可持续教育创新案例，助力提升乡村教育质量、促进教育公平。</t>
    </r>
  </si>
  <si>
    <t>项目前方必要性不充分</t>
  </si>
  <si>
    <t>（一）实施内容：
本项目积极响应上海一直实现的“沪滇协作”战略，以“山海同心，发展共赢”为宗旨，链接云南普洱为主要阵地，构建一个深度融合上海优势资源与云南特色禀赋的全链条社会化赋能平台。项目以“产业升级”与“人才振兴”为双核心驱动力，系统对接云南普洱茶及咖啡等特色农业、文旅资源及人力资源，并依托上海在资本、市场、科创及管理方面的综合优势，打造以云南普洱大学生和上海在校大学生共同协作共创的合作新模式。
本项目同时对接在上海执行的“公园零碳慈善超市”项目，将云南普洱的咖啡引入慈善超市，并成为两地的大学生实习、就业阵地。
（二）资金预算：
总体资金预计为208万，其中社会募集资金160万元，申请专项资助资金48万元。
（三）预期成效：
1、经济层面：带动目标普洱茶、咖啡等农副产品及文创销售额超100万元，孵化可持续运营的本地电商主体10家。
2、人才层面：为云南培育20名本土新媒体内容创作者，为上海高校提供50余个实习实训岗位，构建跨地域人才生态。
3、社会与文化层面：组织30-50名沪滇大学生开展实习实训和红色主题交流，强化国家认同与民族团结； 
4、品牌与模式层面：形成可复制的“沪滇协作”公益案例，获得至少5次权威媒体深度报道，提升项目社会影响力。</t>
  </si>
  <si>
    <t>项目实施内容和预算安排不具体</t>
  </si>
  <si>
    <t xml:space="preserve">0399131260000C9 </t>
  </si>
  <si>
    <t>项目在第一期“心脑‘护’航”基础上升级，聚焦“长效赋能、精准帮扶、全域覆盖”，推动优质资源下沉云南。通过义诊、论坛、线上培训、社区科普四大模块，建立“筛查—诊疗—培训—追踪”一体化服务链：开通急重症绿色通道，实现远程会诊与转诊衔接；举办神经内科、外科论坛，案例分享+专家点评；输出术后护理、ICU重症等线上课程，专家与县级骨干“一对一”结对；线下发放健康手册、线上投放短视频，形成融媒体科普矩阵。预期直接服务4000人次，培训基层医生300名，建立可持续协作机制，缓解偏远地区心脑血管救治短板，助力乡村振兴与健康中国。</t>
  </si>
  <si>
    <t>2025年审计认定执行率99.64%</t>
  </si>
  <si>
    <t>2025年审计认定执行率112.28%</t>
  </si>
  <si>
    <t>2025年审计认定执行率88.68%</t>
  </si>
  <si>
    <t>教育、健康、民生</t>
  </si>
  <si>
    <t>涉及留守寄宿儿童</t>
  </si>
  <si>
    <t>2025年审计认定执行率84.43%</t>
  </si>
  <si>
    <t>项目成效难以评价；话题敏感</t>
  </si>
  <si>
    <t>健康、教育、交流交往交融、 体育</t>
  </si>
  <si>
    <t>项目内容过于新颖，前方必要性不充分</t>
  </si>
  <si>
    <t>0399131260000CL</t>
  </si>
  <si>
    <t xml:space="preserve">0399131260000CP(原预审通过申请编号03991312600009K，不再使用）
 </t>
  </si>
  <si>
    <t>0399131260000E1 ﻿</t>
  </si>
  <si>
    <t>大部分资金用于课程社团，项目成效难以评价</t>
  </si>
  <si>
    <t>教育、体育、交流交往交融</t>
  </si>
  <si>
    <t>2025年审计认定执行率100.28%</t>
  </si>
  <si>
    <t>2025年审计认定执行率92.91%</t>
  </si>
  <si>
    <t>03991312600000M</t>
  </si>
  <si>
    <t>2025年审计认定执行率100.14%</t>
  </si>
  <si>
    <t>云南省临沧市临翔区</t>
  </si>
  <si>
    <t>教育、
产业、就业</t>
  </si>
  <si>
    <t>涉及基础设施建设，产教融合</t>
  </si>
  <si>
    <t>0399131250000G1</t>
  </si>
  <si>
    <t>2025年审计认定执行率89.74%</t>
  </si>
  <si>
    <t>0399131250000HV</t>
  </si>
  <si>
    <t>2025年审计认定执行率99.19%</t>
  </si>
  <si>
    <t xml:space="preserve"> 03991312600000E</t>
  </si>
  <si>
    <t>2025年审计认定执行率65.38%。2025年因审计周期提前，部分支出来不及审计认定，导致执行率低于实际。</t>
  </si>
  <si>
    <t>协作：待定，项目内容不具体</t>
  </si>
  <si>
    <t>2025年审计认定执行率77.11%</t>
  </si>
  <si>
    <t>2025年审计认定执行率94.12%</t>
  </si>
  <si>
    <t>涉及先心病儿童救助</t>
  </si>
  <si>
    <t>物资价格同类无优势</t>
  </si>
  <si>
    <t>项目在前方的必要性不充分</t>
  </si>
  <si>
    <t xml:space="preserve"> 03991312600006H</t>
  </si>
  <si>
    <r>
      <rPr>
        <sz val="11"/>
        <color rgb="FF000000"/>
        <rFont val="仿宋_GB2312"/>
        <charset val="134"/>
      </rPr>
      <t>2026年1月至2</t>
    </r>
    <r>
      <rPr>
        <sz val="11"/>
        <rFont val="仿宋_GB2312"/>
        <charset val="134"/>
      </rPr>
      <t>0</t>
    </r>
    <r>
      <rPr>
        <sz val="11"/>
        <color rgb="FF000000"/>
        <rFont val="仿宋_GB2312"/>
        <charset val="134"/>
      </rPr>
      <t>26年10月</t>
    </r>
  </si>
  <si>
    <t>2025年审计认定执行率92.9%</t>
  </si>
  <si>
    <t>待反馈</t>
  </si>
  <si>
    <t>云南省怒江傈僳族自治州泸水县、云南省昆明市寻甸县、普洱市景谷县、大理白族自治州、西双版纳傣族自治州、丽江玉龙县、保山市、楚雄彝族自治州、重庆万州和青海果洛玛沁县</t>
  </si>
  <si>
    <t>教育、民族团结</t>
  </si>
  <si>
    <t>2025年审计认定执行率96.93%</t>
  </si>
  <si>
    <t>2025年审计认定执行率84.98%</t>
  </si>
  <si>
    <t>2025年审计认定执行率102.41%</t>
  </si>
  <si>
    <t>新疆喀什</t>
  </si>
  <si>
    <t>就业、民族团结、教育、交流交往交融</t>
  </si>
  <si>
    <t>2025年审计认定执行率102.92%</t>
  </si>
  <si>
    <t>2025年审计认定执行率80.44%</t>
  </si>
  <si>
    <t>2025年审计认定执行率94.2%</t>
  </si>
  <si>
    <t>039913126000091</t>
  </si>
  <si>
    <t>教育、民生、就业</t>
  </si>
  <si>
    <t>涉及家政等职业教育</t>
  </si>
  <si>
    <t>安徽省六安市金安区</t>
  </si>
  <si>
    <t>0399131260000EA</t>
  </si>
  <si>
    <t>2025年审计认定执行率90.44%</t>
  </si>
  <si>
    <t>云南省东川县、永平县、屏边苗族自治县、马关县、会泽县、澜沧拉祜族自治县、江城哈尼族彝族自治县、元阳县、广南县、宜良县、永胜县、福贡县、红河县、贡山独龙族怒族自治县、兰坪白族普米族自治县、泸水市、德钦县、永德县、弥渡县，西藏自治区日喀则市萨迦县、江孜县、拉孜县、亚东县、定日县。</t>
  </si>
  <si>
    <t>2025年审计认定执行率86.98%</t>
  </si>
  <si>
    <t>项目多合一，项目执行能力存疑</t>
  </si>
  <si>
    <t>项目主要成果是设计方案，离最终建设落地较远。项目成效难以评价</t>
  </si>
  <si>
    <t>2025年审计认定执行率108.07%</t>
  </si>
  <si>
    <t>0399131260000F7 (原预审通过申请编号0399131250000JK，不再使用）</t>
  </si>
  <si>
    <t>安徽省六安</t>
  </si>
  <si>
    <t>当地需要、项目代表性和预期完成度高</t>
  </si>
  <si>
    <t>福建省三明市永安市</t>
  </si>
  <si>
    <t>2026年度市对口支援与合作交流专项资金拟资助社会力量参与对口帮扶与合作公益项目公示表</t>
  </si>
  <si>
    <t>项目类型</t>
  </si>
  <si>
    <t>项目拟投入（万元）</t>
  </si>
  <si>
    <t>社会募集资金
（万元）</t>
  </si>
  <si>
    <t>拟资助金额
（万元）</t>
  </si>
  <si>
    <r>
      <rPr>
        <sz val="11"/>
        <rFont val="仿宋_GB2312"/>
        <charset val="134"/>
      </rPr>
      <t>“童声无界</t>
    </r>
    <r>
      <rPr>
        <b/>
        <sz val="11"/>
        <rFont val="微软雅黑"/>
        <charset val="134"/>
      </rPr>
      <t xml:space="preserve">· </t>
    </r>
    <r>
      <rPr>
        <sz val="11"/>
        <rFont val="仿宋_GB2312"/>
        <charset val="134"/>
      </rPr>
      <t>美美与共”</t>
    </r>
  </si>
  <si>
    <t>西藏、云南、新疆</t>
  </si>
  <si>
    <r>
      <rPr>
        <sz val="11"/>
        <color rgb="FF000000"/>
        <rFont val="仿宋_GB2312"/>
        <charset val="134"/>
      </rPr>
      <t>陈灏珠院士医学发展专项基金
“心</t>
    </r>
    <r>
      <rPr>
        <b/>
        <sz val="11"/>
        <color rgb="FF000000"/>
        <rFont val="微软雅黑"/>
        <charset val="134"/>
      </rPr>
      <t>·</t>
    </r>
    <r>
      <rPr>
        <b/>
        <sz val="16"/>
        <color rgb="FF000000"/>
        <rFont val="Calibri"/>
        <family val="2"/>
      </rPr>
      <t xml:space="preserve"> </t>
    </r>
    <r>
      <rPr>
        <sz val="11"/>
        <color rgb="FF000000"/>
        <rFont val="仿宋_GB2312"/>
        <charset val="134"/>
      </rPr>
      <t>肝宝贝”医疗公益救助项目</t>
    </r>
  </si>
  <si>
    <t>云南、新疆喀什地区、西藏日喀则市、青海果洛州</t>
  </si>
  <si>
    <t>云南丽江市玉龙县</t>
  </si>
  <si>
    <t>云南文山州砚山县、麻栗坡县；大理州云龙县</t>
  </si>
  <si>
    <t>新疆喀什地区、云南</t>
  </si>
  <si>
    <t>福建三明市</t>
  </si>
  <si>
    <t>青海果洛州</t>
  </si>
  <si>
    <t>洱源县西山中心学校学生就餐设施补充及
团结中心完小运动场地提升改造项目</t>
  </si>
  <si>
    <t>云南大理州洱源县</t>
  </si>
  <si>
    <r>
      <rPr>
        <sz val="11"/>
        <color rgb="FF000000"/>
        <rFont val="仿宋_GB2312"/>
        <charset val="134"/>
      </rPr>
      <t>“艺绘山海</t>
    </r>
    <r>
      <rPr>
        <b/>
        <sz val="11"/>
        <color rgb="FF000000"/>
        <rFont val="微软雅黑"/>
        <charset val="134"/>
      </rPr>
      <t xml:space="preserve">· </t>
    </r>
    <r>
      <rPr>
        <sz val="11"/>
        <color rgb="FF000000"/>
        <rFont val="仿宋_GB2312"/>
        <charset val="134"/>
      </rPr>
      <t>2026”年度公益艺术行动项目</t>
    </r>
  </si>
  <si>
    <t>云南、青海果洛州、西藏日喀则市、新疆喀什地区</t>
  </si>
  <si>
    <t>云南怒江州泸水市、昆明市禄劝县</t>
  </si>
  <si>
    <t>云南迪庆州德钦县、青海果洛州久治县</t>
  </si>
  <si>
    <r>
      <rPr>
        <sz val="11"/>
        <color rgb="FF000000"/>
        <rFont val="仿宋_GB2312"/>
        <charset val="134"/>
      </rPr>
      <t>“同舟共济</t>
    </r>
    <r>
      <rPr>
        <b/>
        <sz val="11"/>
        <color rgb="FF000000"/>
        <rFont val="微软雅黑"/>
        <charset val="134"/>
      </rPr>
      <t xml:space="preserve">· </t>
    </r>
    <r>
      <rPr>
        <sz val="11"/>
        <color rgb="FF000000"/>
        <rFont val="仿宋_GB2312"/>
        <charset val="134"/>
      </rPr>
      <t>合嘉同行”
——对口帮扶地区骨病救治公益</t>
    </r>
  </si>
  <si>
    <t>新疆喀什地区、克拉玛依市和草湖项目区、西藏日喀则市、云南、青海果洛州、重庆万州区和湖北宜昌市夷陵区</t>
  </si>
  <si>
    <r>
      <rPr>
        <sz val="11"/>
        <color rgb="FF000000"/>
        <rFont val="仿宋_GB2312"/>
        <charset val="134"/>
      </rPr>
      <t>“沪帮有情</t>
    </r>
    <r>
      <rPr>
        <b/>
        <sz val="11"/>
        <color rgb="FF000000"/>
        <rFont val="微软雅黑"/>
        <charset val="134"/>
      </rPr>
      <t>·</t>
    </r>
    <r>
      <rPr>
        <b/>
        <sz val="11"/>
        <color rgb="FF000000"/>
        <rFont val="Calibri"/>
        <family val="2"/>
      </rPr>
      <t xml:space="preserve"> </t>
    </r>
    <r>
      <rPr>
        <sz val="11"/>
        <color rgb="FF000000"/>
        <rFont val="仿宋_GB2312"/>
        <charset val="134"/>
      </rPr>
      <t>心动万家”
儿童先心病帮扶项目</t>
    </r>
  </si>
  <si>
    <t>云南、新疆喀什地区和草湖项目区、西藏日喀则市、青海果洛州、重庆万州区</t>
  </si>
  <si>
    <t>青海果洛州久治县</t>
  </si>
  <si>
    <t>云南、新疆喀什地区和克拉玛依市、西藏日喀则市、青海果洛州</t>
  </si>
  <si>
    <t>福美——我助大山孩子洗个澡</t>
  </si>
  <si>
    <t>云南曲靖市会泽县</t>
  </si>
  <si>
    <t>云南迪庆州维西县；曲靖市会泽县、罗平县、师宗县、宣威市、富源县；临沧市耿马县；普洱市景东县、澜沧县、墨江县；昭通市巧家县；昆明市东川区和寻甸县；西双版纳州勐腊县和勐海县；丽江市永胜县</t>
  </si>
  <si>
    <t>西藏日喀则市、云南、
湖北宜昌市夷陵区、重庆万州区</t>
  </si>
  <si>
    <t>教育、产业、文旅、
交流交往交融、文化</t>
  </si>
  <si>
    <r>
      <rPr>
        <sz val="11"/>
        <color theme="1"/>
        <rFont val="仿宋_GB2312"/>
        <charset val="134"/>
      </rPr>
      <t>保“心”护航</t>
    </r>
    <r>
      <rPr>
        <b/>
        <sz val="11"/>
        <color theme="1"/>
        <rFont val="微软雅黑"/>
        <charset val="134"/>
      </rPr>
      <t xml:space="preserve">· </t>
    </r>
    <r>
      <rPr>
        <sz val="11"/>
        <color theme="1"/>
        <rFont val="仿宋_GB2312"/>
        <charset val="134"/>
      </rPr>
      <t>健康同行
——白玉兰沪滇医疗合作公益行（2026）</t>
    </r>
  </si>
  <si>
    <t>云南西双版纳州</t>
  </si>
  <si>
    <r>
      <rPr>
        <sz val="11"/>
        <color rgb="FF000000"/>
        <rFont val="仿宋_GB2312"/>
        <charset val="134"/>
      </rPr>
      <t>“东华聚力</t>
    </r>
    <r>
      <rPr>
        <b/>
        <sz val="11"/>
        <color rgb="FF000000"/>
        <rFont val="微软雅黑"/>
        <charset val="134"/>
      </rPr>
      <t xml:space="preserve">· </t>
    </r>
    <r>
      <rPr>
        <sz val="11"/>
        <color rgb="FF000000"/>
        <rFont val="仿宋_GB2312"/>
        <charset val="134"/>
      </rPr>
      <t>智汇兴乡”乡村振兴公益项目</t>
    </r>
  </si>
  <si>
    <t>云南昭通市盐津县</t>
  </si>
  <si>
    <t>云南红河州红河县、绿春县、金平县</t>
  </si>
  <si>
    <r>
      <rPr>
        <sz val="11"/>
        <color rgb="FF000000"/>
        <rFont val="仿宋_GB2312"/>
        <charset val="134"/>
      </rPr>
      <t>山海绿春</t>
    </r>
    <r>
      <rPr>
        <b/>
        <sz val="11"/>
        <color rgb="FF000000"/>
        <rFont val="微软雅黑"/>
        <charset val="134"/>
      </rPr>
      <t xml:space="preserve">· </t>
    </r>
    <r>
      <rPr>
        <sz val="11"/>
        <color rgb="FF000000"/>
        <rFont val="仿宋_GB2312"/>
        <charset val="134"/>
      </rPr>
      <t>梯田逐梦计划</t>
    </r>
  </si>
  <si>
    <t>云南红河州绿春县</t>
  </si>
  <si>
    <t>教育、民族团结、
交流交往交融</t>
  </si>
  <si>
    <t>云南文山州广南县</t>
  </si>
  <si>
    <t>春秋让爱飞翔校企结对教育帮扶
及蓝天筑梦计划</t>
  </si>
  <si>
    <t>教育、就业、民族团结、交往交流交融</t>
  </si>
  <si>
    <t>青海果洛州甘德县</t>
  </si>
  <si>
    <t>云南红河州、昭通市鲁甸县、西双版纳州勐腊县等</t>
  </si>
  <si>
    <t>“眼明身康，情系草湖”
草湖中西医光明行活动</t>
  </si>
  <si>
    <t>新疆喀什地区和草湖项目区</t>
  </si>
  <si>
    <t>云南文山州西畴县、富宁县、丘北县、马关县</t>
  </si>
  <si>
    <t>行走的渴望—云南省文山州因战伤残人员
假肢安装和维护项目</t>
  </si>
  <si>
    <t>云南文山州</t>
  </si>
  <si>
    <t>云南文山州西畴县；曲靖市师宗县；红河州</t>
  </si>
  <si>
    <t>云南普洱市</t>
  </si>
  <si>
    <r>
      <rPr>
        <sz val="11"/>
        <color rgb="FF000000"/>
        <rFont val="仿宋_GB2312"/>
        <charset val="134"/>
      </rPr>
      <t>“书香赋能</t>
    </r>
    <r>
      <rPr>
        <b/>
        <sz val="11"/>
        <color rgb="FF000000"/>
        <rFont val="微软雅黑"/>
        <charset val="134"/>
      </rPr>
      <t xml:space="preserve">· </t>
    </r>
    <r>
      <rPr>
        <sz val="11"/>
        <color rgb="FF000000"/>
        <rFont val="仿宋_GB2312"/>
        <charset val="134"/>
      </rPr>
      <t>乡村振兴”——上海证券结对帮扶县全民阅读与特色产业融合发展项目</t>
    </r>
  </si>
  <si>
    <t>云南普洱市景谷县、墨江县；
昭通市大关县；怒江州福贡县等</t>
  </si>
  <si>
    <t>云南、青海、新疆</t>
  </si>
  <si>
    <t>教育、健康、
交流交往交融</t>
  </si>
  <si>
    <t>点亮心愿
——儿童心理健康关爱和先心病患儿筛查救治</t>
  </si>
  <si>
    <t>湖北宜昌市夷陵区、青海果洛州</t>
  </si>
  <si>
    <t>国泰海通燃灯计划
——“花开有声”乡村音乐教育赋能项目</t>
  </si>
  <si>
    <t>沪情暖滇：对云南少数民族地区
留守寄宿少年儿童帮扶计划</t>
  </si>
  <si>
    <t>云南文山州广南县、麻栗坡县</t>
  </si>
  <si>
    <t>云南文山州文山市、大理州弥渡县、普洱市墨江县</t>
  </si>
  <si>
    <t>安徽六安市</t>
  </si>
  <si>
    <r>
      <rPr>
        <sz val="11"/>
        <color rgb="FF000000"/>
        <rFont val="仿宋_GB2312"/>
        <charset val="134"/>
      </rPr>
      <t>“沪滇同心</t>
    </r>
    <r>
      <rPr>
        <b/>
        <sz val="11"/>
        <color rgb="FF000000"/>
        <rFont val="微软雅黑"/>
        <charset val="134"/>
      </rPr>
      <t xml:space="preserve">· </t>
    </r>
    <r>
      <rPr>
        <sz val="11"/>
        <color rgb="FF000000"/>
        <rFont val="仿宋_GB2312"/>
        <charset val="134"/>
      </rPr>
      <t>教育筑梦”捐赠活动</t>
    </r>
  </si>
  <si>
    <t>云南大理州弥渡县</t>
  </si>
  <si>
    <t>云南临沧市云县</t>
  </si>
  <si>
    <t>教育、体育、
交流交往交融</t>
  </si>
  <si>
    <t>云南、新疆、重庆等</t>
  </si>
  <si>
    <t>云南临沧市</t>
  </si>
  <si>
    <t>云南临沧市临翔区</t>
  </si>
  <si>
    <t>教育、产业、就业</t>
  </si>
  <si>
    <t>云南丽江市宁蒗县</t>
  </si>
  <si>
    <t>西藏日喀则市</t>
  </si>
  <si>
    <t>上海市教育发展基金资助云南省40所教育人才“组团式”被帮扶学校师生项目</t>
  </si>
  <si>
    <t>云南施甸县</t>
  </si>
  <si>
    <t>云南迪庆州香格里拉市、昭通市县巧家、鲁甸县</t>
  </si>
  <si>
    <t>日喀则第二儿童福利院中华民族共同体
实践点建设——二楼互动程序2</t>
  </si>
  <si>
    <t>云南昭通市鲁甸县</t>
  </si>
  <si>
    <t>云南怒江州泸水县、昆明市寻甸县、普洱市景谷县、大理州、西双版纳州、丽江市玉龙县、保山市、楚雄州、重庆万州区和青海果洛州玛沁县</t>
  </si>
  <si>
    <t>云南昆明市东川区</t>
  </si>
  <si>
    <t>云南保山市、云南昭通市、云南怒江州、新疆喀什地区、重庆万州区、青海果洛州</t>
  </si>
  <si>
    <t>“予她安心，共护花开”关爱女孩健康成长</t>
  </si>
  <si>
    <t>云南昭通市鲁甸县、绥江县、巧家县；曲靖市会泽县；昆明市禄劝县；保山市施甸县</t>
  </si>
  <si>
    <t>云南昭通市鲁甸县、盐津县、绥江县、巧家县；曲靖市会泽县；昆明市禄劝县</t>
  </si>
  <si>
    <t>新疆喀什地区/上海</t>
  </si>
  <si>
    <t>就业、教育</t>
  </si>
  <si>
    <t>西藏日喀则市亚东县</t>
  </si>
  <si>
    <t>乡村卫生保健人员
儿童健康管理能力提升培训项目</t>
  </si>
  <si>
    <t>云南昭通市</t>
  </si>
  <si>
    <t>云南昆明市东川县、寻甸县；昭通市巧家县</t>
  </si>
  <si>
    <t>安徽六安市金安区</t>
  </si>
  <si>
    <t>新疆喀什地区、克拉玛依市；西藏日喀则市；
云南昆明市禄劝县、东川县等</t>
  </si>
  <si>
    <t>云南省、西藏日喀则市
乡村医生保障及智慧卫生室建设</t>
  </si>
  <si>
    <t>云南昆明市东川县、宜良县；大理州永平县、弥渡县；红河州屏边县、红河县、元阳县；文山州马关县、广南县；曲靖市会泽县；普洱市澜沧县、江城县；丽江市永胜县；怒江州福贡县、贡山县、兰坪县、泸水市；迪庆州德钦县；临沧市永德县；西藏日喀则市萨迦县、江孜县、拉孜县、亚东县、定日县</t>
  </si>
  <si>
    <t>云南红河州蒙自市</t>
  </si>
  <si>
    <t>“电”亮山区校园梦</t>
  </si>
  <si>
    <t>新疆喀什地区</t>
  </si>
  <si>
    <r>
      <rPr>
        <sz val="11"/>
        <color rgb="FF000000"/>
        <rFont val="仿宋_GB2312"/>
        <charset val="134"/>
      </rPr>
      <t>牵手革命老区</t>
    </r>
    <r>
      <rPr>
        <b/>
        <sz val="11"/>
        <color rgb="FF000000"/>
        <rFont val="微软雅黑"/>
        <charset val="134"/>
      </rPr>
      <t xml:space="preserve">· </t>
    </r>
    <r>
      <rPr>
        <sz val="11"/>
        <color rgb="FF000000"/>
        <rFont val="仿宋_GB2312"/>
        <charset val="134"/>
      </rPr>
      <t>沪六山海
乡村教育振兴公益项目</t>
    </r>
  </si>
  <si>
    <t>红色文化、乡村振兴、
人才交流</t>
  </si>
  <si>
    <t>永安市罗坊乡“护苗学堂”乡村
（留守）儿童关爱计划</t>
  </si>
  <si>
    <t>福建三明市永安市</t>
  </si>
  <si>
    <t>定向捐赠沧源佤族自治县民族中学
用于爱心助学金</t>
  </si>
  <si>
    <t>云南临沧市沧源县</t>
  </si>
  <si>
    <t>新疆喀什地区巴楚县</t>
  </si>
  <si>
    <t>文山“少年寻”关心关爱留守儿童
“山海情”研学项目</t>
  </si>
  <si>
    <t>云南文山州/上海</t>
  </si>
  <si>
    <t>建议专家评审，概述的直接成果是培养5名"双师型"青年教师或企业导师。需具体说明情况</t>
  </si>
  <si>
    <t>备注</t>
  </si>
  <si>
    <t>0399131260000E2</t>
  </si>
  <si>
    <t>（2026/1/13提交）</t>
  </si>
  <si>
    <t xml:space="preserve"> 0399131260000FL（原预审通过申请编号03991312600007J和0399131260000FK  不再使用）  </t>
  </si>
  <si>
    <t>项目成效难以评估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</si>
</sst>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76" formatCode="0.000"/>
    <numFmt numFmtId="177" formatCode="0_ "/>
    <numFmt numFmtId="178" formatCode="0.0000_);[Red]\(0.0000\)"/>
    <numFmt numFmtId="179" formatCode="0.0000_ "/>
    <numFmt numFmtId="181" formatCode="_ * #,##0.00000_ ;_ * \-#,##0.00000_ ;_ * &quot;-&quot;??_ ;_ @_ "/>
    <numFmt numFmtId="182" formatCode="0.00_ "/>
    <numFmt numFmtId="183" formatCode="0.0000"/>
    <numFmt numFmtId="184" formatCode="0.00_);[Red]\(0.00\)"/>
    <numFmt numFmtId="185" formatCode="000000"/>
    <numFmt numFmtId="186" formatCode="_ * #,##0.0000_ ;_ * \-#,##0.0000_ ;_ * &quot;-&quot;??_ ;_ @_ "/>
    <numFmt numFmtId="187" formatCode="0.000_ "/>
    <numFmt numFmtId="188" formatCode="0_);[Red]\(0\)"/>
    <numFmt numFmtId="190" formatCode="_ * #,##0.000_ ;_ * \-#,##0.000_ ;_ * &quot;-&quot;??_ ;_ @_ "/>
    <numFmt numFmtId="191" formatCode="0.000_);[Red]\(0.000\)"/>
  </numFmts>
  <fonts count="35" x14ac:knownFonts="1">
    <font>
      <sz val="11"/>
      <color theme="1"/>
      <name val="宋体"/>
      <charset val="134"/>
      <scheme val="minor"/>
    </font>
    <font>
      <sz val="11"/>
      <color theme="1"/>
      <name val="仿宋_GB2312"/>
      <charset val="134"/>
    </font>
    <font>
      <sz val="11"/>
      <name val="仿宋_GB2312"/>
      <charset val="134"/>
    </font>
    <font>
      <sz val="11"/>
      <color rgb="FF000000"/>
      <name val="仿宋_GB2312"/>
      <charset val="134"/>
    </font>
    <font>
      <b/>
      <sz val="11"/>
      <color rgb="FF000000"/>
      <name val="仿宋_GB2312"/>
      <charset val="134"/>
    </font>
    <font>
      <sz val="12"/>
      <name val="仿宋_GB2312"/>
      <charset val="134"/>
    </font>
    <font>
      <sz val="11"/>
      <name val="宋体"/>
      <charset val="134"/>
      <scheme val="minor"/>
    </font>
    <font>
      <b/>
      <sz val="22"/>
      <name val="华文中宋"/>
      <charset val="134"/>
    </font>
    <font>
      <b/>
      <sz val="22"/>
      <name val="仿宋_GB2312"/>
      <charset val="134"/>
    </font>
    <font>
      <b/>
      <sz val="12"/>
      <name val="仿宋_GB2312"/>
      <charset val="134"/>
    </font>
    <font>
      <u/>
      <sz val="11"/>
      <color rgb="FF0000FF"/>
      <name val="仿宋_GB2312"/>
      <charset val="134"/>
    </font>
    <font>
      <b/>
      <sz val="14"/>
      <name val="仿宋_GB2312"/>
      <charset val="134"/>
    </font>
    <font>
      <sz val="11"/>
      <name val="方正小标宋简体"/>
      <charset val="134"/>
    </font>
    <font>
      <b/>
      <sz val="22"/>
      <name val="方正小标宋简体"/>
      <charset val="134"/>
    </font>
    <font>
      <sz val="11"/>
      <color rgb="FF363636"/>
      <name val="仿宋_GB2312"/>
      <charset val="134"/>
    </font>
    <font>
      <sz val="11"/>
      <color indexed="8"/>
      <name val="仿宋_GB2312"/>
      <charset val="134"/>
    </font>
    <font>
      <b/>
      <sz val="14"/>
      <name val="方正小标宋简体"/>
      <charset val="134"/>
    </font>
    <font>
      <u/>
      <sz val="11"/>
      <name val="仿宋_GB2312"/>
      <charset val="134"/>
    </font>
    <font>
      <u/>
      <sz val="11"/>
      <color theme="10"/>
      <name val="仿宋_GB2312"/>
      <charset val="134"/>
    </font>
    <font>
      <u/>
      <sz val="11"/>
      <color rgb="FF800080"/>
      <name val="仿宋_GB2312"/>
      <charset val="134"/>
    </font>
    <font>
      <sz val="11"/>
      <color rgb="FF800080"/>
      <name val="仿宋_GB2312"/>
      <charset val="134"/>
    </font>
    <font>
      <u/>
      <sz val="11"/>
      <color indexed="4"/>
      <name val="仿宋_GB2312"/>
      <charset val="134"/>
    </font>
    <font>
      <sz val="11"/>
      <color theme="1"/>
      <name val="宋体"/>
      <charset val="134"/>
      <scheme val="minor"/>
    </font>
    <font>
      <u/>
      <sz val="11"/>
      <color rgb="FF0000FF"/>
      <name val="宋体"/>
      <charset val="134"/>
      <scheme val="minor"/>
    </font>
    <font>
      <sz val="11"/>
      <name val="Calibri"/>
      <family val="2"/>
    </font>
    <font>
      <sz val="11"/>
      <color rgb="FF000000"/>
      <name val="Calibri"/>
      <family val="2"/>
    </font>
    <font>
      <sz val="11"/>
      <color rgb="FF000000"/>
      <name val="Arial"/>
      <family val="2"/>
    </font>
    <font>
      <b/>
      <sz val="11"/>
      <name val="微软雅黑"/>
      <charset val="134"/>
    </font>
    <font>
      <b/>
      <sz val="11"/>
      <color rgb="FF000000"/>
      <name val="微软雅黑"/>
      <charset val="134"/>
    </font>
    <font>
      <b/>
      <sz val="16"/>
      <color rgb="FF000000"/>
      <name val="Calibri"/>
      <family val="2"/>
    </font>
    <font>
      <b/>
      <sz val="11"/>
      <color rgb="FF000000"/>
      <name val="Calibri"/>
      <family val="2"/>
    </font>
    <font>
      <b/>
      <sz val="11"/>
      <color theme="1"/>
      <name val="微软雅黑"/>
      <charset val="134"/>
    </font>
    <font>
      <sz val="11"/>
      <color rgb="FF000000"/>
      <name val="Courier New"/>
      <family val="3"/>
    </font>
    <font>
      <sz val="11"/>
      <color rgb="FFFF0000"/>
      <name val="仿宋_GB2312"/>
      <charset val="134"/>
    </font>
    <font>
      <sz val="9"/>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lignment vertical="center"/>
    </xf>
    <xf numFmtId="9" fontId="22" fillId="0" borderId="0" applyFont="0" applyFill="0" applyBorder="0" applyAlignment="0" applyProtection="0">
      <alignment vertical="center"/>
    </xf>
    <xf numFmtId="43" fontId="22"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78">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wrapText="1"/>
    </xf>
    <xf numFmtId="182" fontId="3" fillId="2" borderId="1" xfId="0" applyNumberFormat="1" applyFont="1" applyFill="1" applyBorder="1" applyAlignment="1">
      <alignment horizontal="center" vertical="center" wrapText="1"/>
    </xf>
    <xf numFmtId="43" fontId="3" fillId="2" borderId="1" xfId="2"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2" borderId="1" xfId="0" applyFont="1" applyFill="1" applyBorder="1" applyAlignment="1">
      <alignment horizontal="left" vertical="top" wrapText="1"/>
    </xf>
    <xf numFmtId="43" fontId="2" fillId="2" borderId="1" xfId="2"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xf>
    <xf numFmtId="10"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wrapText="1"/>
    </xf>
    <xf numFmtId="0" fontId="1" fillId="2" borderId="0" xfId="0" applyFont="1" applyFill="1" applyAlignment="1">
      <alignment horizontal="left" vertical="center" wrapText="1"/>
    </xf>
    <xf numFmtId="10" fontId="3" fillId="2" borderId="1" xfId="0" applyNumberFormat="1" applyFont="1" applyFill="1" applyBorder="1" applyAlignment="1">
      <alignment horizontal="left" vertical="center" wrapText="1"/>
    </xf>
    <xf numFmtId="10" fontId="3" fillId="2" borderId="0" xfId="0" applyNumberFormat="1" applyFont="1" applyFill="1" applyAlignment="1">
      <alignment horizontal="left" vertical="center" wrapText="1"/>
    </xf>
    <xf numFmtId="0" fontId="2" fillId="2" borderId="1" xfId="0" applyFont="1" applyFill="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wrapText="1"/>
    </xf>
    <xf numFmtId="0" fontId="2" fillId="2" borderId="0" xfId="0" applyFont="1" applyFill="1" applyAlignment="1">
      <alignment horizontal="left" vertical="center" wrapText="1"/>
    </xf>
    <xf numFmtId="49" fontId="2" fillId="2" borderId="1" xfId="0" applyNumberFormat="1" applyFont="1" applyFill="1" applyBorder="1" applyAlignment="1">
      <alignment horizontal="left" vertical="center" wrapText="1"/>
    </xf>
    <xf numFmtId="49" fontId="2" fillId="2" borderId="0" xfId="0" applyNumberFormat="1" applyFont="1" applyFill="1" applyAlignment="1">
      <alignment horizontal="left" vertical="center" wrapText="1"/>
    </xf>
    <xf numFmtId="0" fontId="1" fillId="2" borderId="2" xfId="0" applyFont="1" applyFill="1" applyBorder="1" applyAlignment="1">
      <alignment horizontal="left" vertical="center" wrapText="1"/>
    </xf>
    <xf numFmtId="0" fontId="1" fillId="0" borderId="2" xfId="0" applyFont="1" applyBorder="1" applyAlignment="1">
      <alignment vertical="center" wrapText="1"/>
    </xf>
    <xf numFmtId="182" fontId="2" fillId="2" borderId="0" xfId="0" applyNumberFormat="1" applyFont="1" applyFill="1" applyAlignment="1">
      <alignment horizontal="center" vertical="center"/>
    </xf>
    <xf numFmtId="183" fontId="2" fillId="2" borderId="0" xfId="0" applyNumberFormat="1" applyFont="1" applyFill="1" applyAlignment="1">
      <alignment horizontal="center" vertical="center"/>
    </xf>
    <xf numFmtId="182" fontId="1" fillId="2" borderId="0" xfId="0" applyNumberFormat="1" applyFont="1" applyFill="1" applyAlignment="1">
      <alignment horizontal="center" vertical="center"/>
    </xf>
    <xf numFmtId="0" fontId="2" fillId="0" borderId="0" xfId="0" applyFont="1" applyAlignment="1">
      <alignment horizontal="center" vertical="center"/>
    </xf>
    <xf numFmtId="0" fontId="5" fillId="0" borderId="0" xfId="0" applyFont="1" applyAlignment="1">
      <alignment horizontal="left" vertical="center"/>
    </xf>
    <xf numFmtId="0" fontId="1" fillId="3" borderId="0" xfId="0" applyFont="1" applyFill="1" applyAlignment="1">
      <alignment horizontal="center" vertical="center"/>
    </xf>
    <xf numFmtId="0" fontId="2" fillId="3" borderId="0" xfId="0"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left" vertical="center"/>
    </xf>
    <xf numFmtId="43" fontId="6" fillId="0" borderId="0" xfId="2" applyFont="1" applyFill="1" applyAlignment="1">
      <alignment horizontal="center" vertical="center"/>
    </xf>
    <xf numFmtId="0" fontId="8" fillId="0" borderId="0" xfId="0" applyFont="1" applyAlignment="1">
      <alignment horizontal="center" vertical="center" wrapText="1"/>
    </xf>
    <xf numFmtId="0" fontId="9" fillId="0" borderId="1" xfId="0" applyFont="1" applyBorder="1" applyAlignment="1">
      <alignment horizontal="left" vertical="center" wrapTex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left" vertical="center" wrapText="1"/>
    </xf>
    <xf numFmtId="43" fontId="8" fillId="0" borderId="0" xfId="2" applyFont="1" applyFill="1" applyAlignment="1">
      <alignment horizontal="center" vertical="center" wrapText="1"/>
    </xf>
    <xf numFmtId="43" fontId="9" fillId="0" borderId="1" xfId="2" applyFont="1" applyFill="1" applyBorder="1" applyAlignment="1">
      <alignment horizontal="left" vertical="center" wrapText="1"/>
    </xf>
    <xf numFmtId="0" fontId="3" fillId="3" borderId="1" xfId="0" applyFont="1" applyFill="1" applyBorder="1" applyAlignment="1">
      <alignment horizontal="left" vertical="center" wrapText="1"/>
    </xf>
    <xf numFmtId="182" fontId="3" fillId="3" borderId="1" xfId="0" applyNumberFormat="1" applyFont="1" applyFill="1" applyBorder="1" applyAlignment="1">
      <alignment horizontal="center" vertical="center" wrapText="1"/>
    </xf>
    <xf numFmtId="43" fontId="3" fillId="3" borderId="1" xfId="2" applyFont="1" applyFill="1" applyBorder="1" applyAlignment="1">
      <alignment horizontal="center" vertical="center" wrapText="1"/>
    </xf>
    <xf numFmtId="188" fontId="3"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0" fillId="3" borderId="1"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1" fillId="0" borderId="0" xfId="0" applyFont="1" applyAlignment="1">
      <alignment horizontal="center" vertical="center"/>
    </xf>
    <xf numFmtId="10" fontId="1" fillId="3"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9" fillId="0" borderId="1" xfId="0" applyFont="1" applyBorder="1" applyAlignment="1">
      <alignment horizontal="center" vertical="center" wrapText="1"/>
    </xf>
    <xf numFmtId="0" fontId="12"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left" vertical="center" wrapText="1"/>
    </xf>
    <xf numFmtId="0" fontId="13" fillId="0" borderId="0" xfId="0" applyFont="1" applyAlignment="1">
      <alignment horizontal="center" vertical="center" wrapText="1"/>
    </xf>
    <xf numFmtId="49" fontId="3"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4"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43" fontId="13" fillId="0" borderId="0" xfId="2" applyFont="1" applyFill="1" applyAlignment="1">
      <alignment horizontal="center" vertical="center" wrapText="1"/>
    </xf>
    <xf numFmtId="0" fontId="13" fillId="0" borderId="0" xfId="0" applyFont="1" applyAlignment="1">
      <alignment horizontal="left" vertical="center" wrapText="1"/>
    </xf>
    <xf numFmtId="186" fontId="13" fillId="0" borderId="0" xfId="2" applyNumberFormat="1" applyFont="1" applyFill="1" applyAlignment="1">
      <alignment horizontal="center" vertical="center" wrapText="1"/>
    </xf>
    <xf numFmtId="43" fontId="9" fillId="0" borderId="1" xfId="2" applyFont="1" applyFill="1" applyBorder="1" applyAlignment="1">
      <alignment horizontal="center" vertical="center" wrapText="1"/>
    </xf>
    <xf numFmtId="0" fontId="2" fillId="0" borderId="1" xfId="0" applyFont="1" applyBorder="1" applyAlignment="1">
      <alignment horizontal="left" vertical="center" wrapText="1"/>
    </xf>
    <xf numFmtId="43" fontId="2" fillId="0" borderId="1" xfId="2" applyFont="1" applyFill="1" applyBorder="1" applyAlignment="1">
      <alignment horizontal="right" vertical="center" wrapText="1"/>
    </xf>
    <xf numFmtId="43" fontId="3" fillId="0" borderId="1" xfId="2" applyFont="1" applyFill="1" applyBorder="1" applyAlignment="1">
      <alignment horizontal="right" vertical="center" wrapText="1"/>
    </xf>
    <xf numFmtId="190" fontId="3" fillId="0" borderId="1" xfId="2" applyNumberFormat="1" applyFont="1" applyFill="1" applyBorder="1" applyAlignment="1">
      <alignment horizontal="right"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center" wrapText="1"/>
    </xf>
    <xf numFmtId="43" fontId="1" fillId="0" borderId="1" xfId="2" applyFont="1" applyFill="1" applyBorder="1" applyAlignment="1">
      <alignment horizontal="right" vertical="center" wrapText="1"/>
    </xf>
    <xf numFmtId="186" fontId="3" fillId="0" borderId="1" xfId="2" applyNumberFormat="1" applyFont="1" applyFill="1" applyBorder="1" applyAlignment="1">
      <alignment horizontal="right" vertical="center" wrapText="1"/>
    </xf>
    <xf numFmtId="0" fontId="1" fillId="0" borderId="1" xfId="0" applyFont="1" applyBorder="1" applyAlignment="1">
      <alignment horizontal="left" vertical="center" wrapText="1"/>
    </xf>
    <xf numFmtId="190" fontId="1" fillId="0" borderId="1" xfId="2" applyNumberFormat="1" applyFont="1" applyFill="1" applyBorder="1" applyAlignment="1">
      <alignment horizontal="right" vertical="center" wrapText="1"/>
    </xf>
    <xf numFmtId="0" fontId="3" fillId="0" borderId="1" xfId="0" applyFont="1" applyBorder="1" applyAlignment="1" applyProtection="1">
      <alignment horizontal="left" vertical="center" wrapText="1"/>
      <protection locked="0"/>
    </xf>
    <xf numFmtId="43" fontId="3" fillId="0" borderId="1" xfId="2" applyFont="1" applyFill="1" applyBorder="1" applyAlignment="1" applyProtection="1">
      <alignment horizontal="right" vertical="center" wrapText="1"/>
      <protection locked="0"/>
    </xf>
    <xf numFmtId="0" fontId="12" fillId="0" borderId="0" xfId="0" applyFont="1" applyAlignment="1">
      <alignment horizontal="left" vertical="center" wrapText="1"/>
    </xf>
    <xf numFmtId="0" fontId="16" fillId="0" borderId="0" xfId="0" applyFont="1" applyAlignment="1">
      <alignment horizontal="right" vertical="center"/>
    </xf>
    <xf numFmtId="10" fontId="2"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10" fontId="2" fillId="0" borderId="1" xfId="0" applyNumberFormat="1" applyFont="1" applyBorder="1" applyAlignment="1">
      <alignment horizontal="left" vertical="center" wrapText="1"/>
    </xf>
    <xf numFmtId="0" fontId="1" fillId="0" borderId="1" xfId="0" applyFont="1" applyBorder="1" applyAlignment="1">
      <alignment horizontal="center" vertical="center"/>
    </xf>
    <xf numFmtId="190" fontId="2" fillId="0" borderId="1" xfId="2" applyNumberFormat="1" applyFont="1" applyFill="1" applyBorder="1" applyAlignment="1">
      <alignment horizontal="right" vertical="center" wrapText="1"/>
    </xf>
    <xf numFmtId="0" fontId="2" fillId="0" borderId="1" xfId="0" applyFont="1" applyBorder="1" applyAlignment="1">
      <alignment horizontal="left" vertical="center"/>
    </xf>
    <xf numFmtId="186" fontId="2" fillId="0" borderId="1" xfId="2" applyNumberFormat="1" applyFont="1" applyFill="1" applyBorder="1" applyAlignment="1">
      <alignment horizontal="right" vertical="center" wrapText="1"/>
    </xf>
    <xf numFmtId="10" fontId="1" fillId="0" borderId="1" xfId="0" applyNumberFormat="1" applyFont="1" applyBorder="1" applyAlignment="1">
      <alignment horizontal="left" vertical="center" wrapText="1"/>
    </xf>
    <xf numFmtId="186" fontId="2" fillId="0" borderId="0" xfId="2" applyNumberFormat="1" applyFont="1" applyFill="1" applyAlignment="1">
      <alignment horizontal="center" vertical="center" wrapText="1"/>
    </xf>
    <xf numFmtId="182" fontId="2" fillId="0" borderId="0" xfId="0" applyNumberFormat="1" applyFont="1" applyAlignment="1">
      <alignment horizontal="center" vertical="center"/>
    </xf>
    <xf numFmtId="183" fontId="2" fillId="0" borderId="0" xfId="0" applyNumberFormat="1" applyFont="1" applyAlignment="1">
      <alignment horizontal="center" vertical="center"/>
    </xf>
    <xf numFmtId="43" fontId="1" fillId="0" borderId="0" xfId="0" applyNumberFormat="1" applyFont="1" applyAlignment="1">
      <alignment horizontal="center" vertical="center"/>
    </xf>
    <xf numFmtId="182" fontId="3" fillId="0" borderId="1" xfId="0" applyNumberFormat="1" applyFont="1" applyBorder="1" applyAlignment="1">
      <alignment horizontal="righ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84" fontId="2" fillId="0" borderId="1" xfId="2" applyNumberFormat="1" applyFont="1" applyFill="1" applyBorder="1" applyAlignment="1">
      <alignment horizontal="center" vertical="center" wrapText="1"/>
    </xf>
    <xf numFmtId="184" fontId="3" fillId="0" borderId="1" xfId="2" applyNumberFormat="1" applyFont="1" applyFill="1" applyBorder="1" applyAlignment="1">
      <alignment horizontal="center" vertical="center" wrapText="1"/>
    </xf>
    <xf numFmtId="191" fontId="3" fillId="0" borderId="1" xfId="2" applyNumberFormat="1" applyFont="1" applyFill="1" applyBorder="1" applyAlignment="1">
      <alignment horizontal="center" vertical="center" wrapText="1"/>
    </xf>
    <xf numFmtId="184" fontId="1" fillId="0" borderId="1" xfId="2" applyNumberFormat="1" applyFont="1" applyFill="1" applyBorder="1" applyAlignment="1">
      <alignment horizontal="center" vertical="center" wrapText="1"/>
    </xf>
    <xf numFmtId="178" fontId="3" fillId="0" borderId="1" xfId="2" applyNumberFormat="1" applyFont="1" applyFill="1" applyBorder="1" applyAlignment="1">
      <alignment horizontal="center" vertical="center" wrapText="1"/>
    </xf>
    <xf numFmtId="191" fontId="1" fillId="0" borderId="1" xfId="2" applyNumberFormat="1" applyFont="1" applyFill="1" applyBorder="1" applyAlignment="1">
      <alignment horizontal="center" vertical="center" wrapText="1"/>
    </xf>
    <xf numFmtId="184" fontId="3" fillId="0" borderId="1" xfId="2" applyNumberFormat="1" applyFont="1" applyFill="1" applyBorder="1" applyAlignment="1" applyProtection="1">
      <alignment horizontal="center" vertical="center" wrapText="1"/>
      <protection locked="0"/>
    </xf>
    <xf numFmtId="191" fontId="2" fillId="0" borderId="1" xfId="2" applyNumberFormat="1" applyFont="1" applyFill="1" applyBorder="1" applyAlignment="1">
      <alignment horizontal="center" vertical="center" wrapText="1"/>
    </xf>
    <xf numFmtId="178" fontId="2" fillId="0"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78" fontId="6" fillId="0" borderId="0" xfId="2" applyNumberFormat="1" applyFont="1" applyFill="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4" fillId="0" borderId="0" xfId="0" applyFont="1" applyAlignment="1">
      <alignment vertical="center" wrapText="1"/>
    </xf>
    <xf numFmtId="182" fontId="3" fillId="0" borderId="1" xfId="0" applyNumberFormat="1" applyFont="1" applyBorder="1" applyAlignment="1">
      <alignment horizontal="center" vertical="center" wrapText="1"/>
    </xf>
    <xf numFmtId="182" fontId="1" fillId="0" borderId="1" xfId="0" applyNumberFormat="1" applyFont="1" applyBorder="1" applyAlignment="1">
      <alignment horizontal="center" vertical="center" wrapText="1"/>
    </xf>
    <xf numFmtId="43" fontId="2" fillId="0" borderId="1" xfId="2" applyFont="1" applyFill="1" applyBorder="1" applyAlignment="1">
      <alignment horizontal="center" vertical="center" wrapText="1"/>
    </xf>
    <xf numFmtId="43" fontId="3" fillId="0" borderId="1" xfId="2" applyFont="1" applyFill="1" applyBorder="1" applyAlignment="1">
      <alignment horizontal="center" vertical="center" wrapText="1"/>
    </xf>
    <xf numFmtId="190" fontId="3" fillId="0" borderId="1" xfId="2" applyNumberFormat="1" applyFont="1" applyFill="1" applyBorder="1" applyAlignment="1">
      <alignment horizontal="center" vertical="center" wrapText="1"/>
    </xf>
    <xf numFmtId="43" fontId="1" fillId="0" borderId="1" xfId="2" applyFont="1" applyFill="1" applyBorder="1" applyAlignment="1">
      <alignment horizontal="center" vertical="center" wrapText="1"/>
    </xf>
    <xf numFmtId="181" fontId="3" fillId="0" borderId="1" xfId="2" applyNumberFormat="1" applyFont="1" applyFill="1" applyBorder="1" applyAlignment="1">
      <alignment horizontal="center" vertical="center" wrapText="1"/>
    </xf>
    <xf numFmtId="186" fontId="1" fillId="0" borderId="1" xfId="2" applyNumberFormat="1" applyFont="1" applyFill="1" applyBorder="1" applyAlignment="1">
      <alignment horizontal="center" vertical="center" wrapText="1"/>
    </xf>
    <xf numFmtId="0" fontId="3" fillId="0" borderId="0" xfId="0" applyFont="1" applyAlignment="1">
      <alignment horizontal="center" vertical="center" wrapText="1"/>
    </xf>
    <xf numFmtId="186" fontId="3" fillId="0" borderId="1" xfId="2" applyNumberFormat="1" applyFont="1" applyFill="1" applyBorder="1" applyAlignment="1">
      <alignment horizontal="center" vertical="center" wrapText="1"/>
    </xf>
    <xf numFmtId="0" fontId="16" fillId="0" borderId="0" xfId="0" applyFont="1" applyAlignment="1">
      <alignment horizontal="center" vertical="center"/>
    </xf>
    <xf numFmtId="10"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left" vertical="center" wrapText="1"/>
    </xf>
    <xf numFmtId="10" fontId="3" fillId="0" borderId="1" xfId="0" applyNumberFormat="1" applyFont="1" applyBorder="1" applyAlignment="1">
      <alignment horizontal="center" vertical="center" wrapText="1"/>
    </xf>
    <xf numFmtId="0" fontId="1" fillId="0" borderId="1" xfId="0" applyFont="1" applyBorder="1" applyAlignment="1">
      <alignment horizontal="left" vertical="center"/>
    </xf>
    <xf numFmtId="0" fontId="1" fillId="0" borderId="3" xfId="0" applyFont="1" applyBorder="1" applyAlignment="1">
      <alignment horizontal="center" vertical="center"/>
    </xf>
    <xf numFmtId="186" fontId="2" fillId="0" borderId="1" xfId="2" applyNumberFormat="1" applyFont="1" applyFill="1" applyBorder="1" applyAlignment="1">
      <alignment horizontal="center" vertical="center" wrapText="1"/>
    </xf>
    <xf numFmtId="10" fontId="3" fillId="0" borderId="1" xfId="0" applyNumberFormat="1" applyFont="1" applyBorder="1" applyAlignment="1">
      <alignment horizontal="left" vertical="center" wrapText="1"/>
    </xf>
    <xf numFmtId="186" fontId="2" fillId="0" borderId="0" xfId="2" applyNumberFormat="1" applyFont="1" applyFill="1" applyAlignment="1">
      <alignment horizontal="center" vertical="center"/>
    </xf>
    <xf numFmtId="186" fontId="2" fillId="2" borderId="0" xfId="2" applyNumberFormat="1" applyFont="1" applyFill="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4" xfId="0" applyFont="1" applyBorder="1" applyAlignment="1">
      <alignment horizontal="center" vertical="center"/>
    </xf>
    <xf numFmtId="0" fontId="3" fillId="0" borderId="1" xfId="0" applyFont="1" applyBorder="1" applyAlignment="1">
      <alignment vertical="center" wrapText="1"/>
    </xf>
    <xf numFmtId="190" fontId="1" fillId="0" borderId="1" xfId="2" applyNumberFormat="1" applyFont="1" applyFill="1" applyBorder="1" applyAlignment="1">
      <alignment horizontal="center" vertical="center" wrapText="1"/>
    </xf>
    <xf numFmtId="43" fontId="3" fillId="0" borderId="1" xfId="2" applyFont="1" applyFill="1" applyBorder="1" applyAlignment="1" applyProtection="1">
      <alignment horizontal="center" vertical="center" wrapText="1"/>
      <protection locked="0"/>
    </xf>
    <xf numFmtId="186" fontId="3" fillId="0" borderId="1" xfId="2" applyNumberFormat="1" applyFont="1" applyFill="1" applyBorder="1" applyAlignment="1" applyProtection="1">
      <alignment horizontal="center" vertical="center" wrapText="1"/>
      <protection locked="0"/>
    </xf>
    <xf numFmtId="0" fontId="3" fillId="0" borderId="4" xfId="0" applyFont="1" applyBorder="1" applyAlignment="1">
      <alignment horizontal="left" vertical="center" wrapText="1"/>
    </xf>
    <xf numFmtId="190" fontId="2" fillId="0" borderId="1" xfId="2" applyNumberFormat="1" applyFont="1" applyFill="1" applyBorder="1" applyAlignment="1">
      <alignment horizontal="center" vertical="center" wrapText="1"/>
    </xf>
    <xf numFmtId="0" fontId="1" fillId="0" borderId="0" xfId="0" applyFont="1" applyAlignment="1">
      <alignment vertical="center" wrapText="1"/>
    </xf>
    <xf numFmtId="49" fontId="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182" fontId="2" fillId="0" borderId="1" xfId="0" applyNumberFormat="1" applyFont="1" applyBorder="1" applyAlignment="1">
      <alignment horizontal="center" vertical="center" wrapText="1"/>
    </xf>
    <xf numFmtId="187" fontId="3" fillId="0" borderId="1" xfId="2" applyNumberFormat="1" applyFont="1" applyFill="1" applyBorder="1" applyAlignment="1">
      <alignment horizontal="center" vertical="center" wrapText="1"/>
    </xf>
    <xf numFmtId="187" fontId="3" fillId="0" borderId="1" xfId="0" applyNumberFormat="1" applyFont="1" applyBorder="1" applyAlignment="1">
      <alignment horizontal="center" vertical="center" wrapText="1"/>
    </xf>
    <xf numFmtId="179" fontId="3" fillId="0" borderId="1" xfId="0" applyNumberFormat="1" applyFont="1" applyBorder="1" applyAlignment="1">
      <alignment horizontal="center" vertical="center" wrapText="1"/>
    </xf>
    <xf numFmtId="190" fontId="3" fillId="2" borderId="1" xfId="2" applyNumberFormat="1" applyFont="1" applyFill="1" applyBorder="1" applyAlignment="1">
      <alignment horizontal="center" vertical="center" wrapText="1"/>
    </xf>
    <xf numFmtId="187" fontId="2" fillId="2" borderId="1" xfId="0" applyNumberFormat="1" applyFont="1" applyFill="1" applyBorder="1" applyAlignment="1">
      <alignment horizontal="center" vertical="center" wrapText="1"/>
    </xf>
    <xf numFmtId="177" fontId="2" fillId="0" borderId="1" xfId="0" applyNumberFormat="1" applyFont="1" applyBorder="1" applyAlignment="1">
      <alignment horizontal="center" vertical="center"/>
    </xf>
    <xf numFmtId="0" fontId="17"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9" fillId="0" borderId="1" xfId="3" applyFont="1" applyFill="1" applyBorder="1" applyAlignment="1">
      <alignment horizontal="center" vertical="center" wrapText="1"/>
    </xf>
    <xf numFmtId="0" fontId="10" fillId="0" borderId="1" xfId="3" applyFont="1" applyFill="1" applyBorder="1" applyAlignment="1">
      <alignment horizontal="center" vertical="center" wrapText="1"/>
    </xf>
    <xf numFmtId="188" fontId="3" fillId="0" borderId="1" xfId="0" applyNumberFormat="1" applyFont="1" applyBorder="1" applyAlignment="1">
      <alignment horizontal="center" vertical="center" wrapText="1"/>
    </xf>
    <xf numFmtId="0" fontId="20" fillId="0" borderId="1" xfId="3" applyFont="1" applyFill="1" applyBorder="1" applyAlignment="1">
      <alignment horizontal="center" vertical="center" wrapText="1"/>
    </xf>
    <xf numFmtId="0" fontId="11" fillId="0" borderId="0" xfId="0" applyFont="1" applyAlignment="1">
      <alignment horizontal="left" vertical="center" wrapText="1"/>
    </xf>
    <xf numFmtId="10" fontId="1"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182" fontId="1" fillId="0" borderId="0" xfId="0" applyNumberFormat="1" applyFont="1" applyAlignment="1">
      <alignment horizontal="center" vertical="center"/>
    </xf>
    <xf numFmtId="185" fontId="3" fillId="0" borderId="1" xfId="0" applyNumberFormat="1" applyFont="1" applyBorder="1" applyAlignment="1">
      <alignment horizontal="center" vertical="center" wrapText="1"/>
    </xf>
    <xf numFmtId="182" fontId="3" fillId="0" borderId="1" xfId="0" applyNumberFormat="1" applyFont="1" applyBorder="1" applyAlignment="1" applyProtection="1">
      <alignment horizontal="center" vertical="center" wrapText="1"/>
      <protection locked="0"/>
    </xf>
    <xf numFmtId="179" fontId="3" fillId="0" borderId="1" xfId="0" applyNumberFormat="1" applyFont="1" applyBorder="1" applyAlignment="1" applyProtection="1">
      <alignment horizontal="center" vertical="center" wrapText="1"/>
      <protection locked="0"/>
    </xf>
    <xf numFmtId="176" fontId="1" fillId="0" borderId="1" xfId="0" applyNumberFormat="1" applyFont="1" applyBorder="1" applyAlignment="1">
      <alignment horizontal="center" vertical="center" wrapText="1"/>
    </xf>
    <xf numFmtId="190" fontId="1" fillId="2" borderId="1" xfId="2" applyNumberFormat="1" applyFont="1" applyFill="1" applyBorder="1" applyAlignment="1">
      <alignment horizontal="center" vertical="center" wrapText="1"/>
    </xf>
    <xf numFmtId="190" fontId="2" fillId="2" borderId="1" xfId="2" applyNumberFormat="1" applyFont="1" applyFill="1" applyBorder="1" applyAlignment="1">
      <alignment horizontal="center" vertical="center" wrapText="1"/>
    </xf>
    <xf numFmtId="187" fontId="2" fillId="0" borderId="1" xfId="0" applyNumberFormat="1" applyFont="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0" fontId="10" fillId="0" borderId="1" xfId="3" applyFont="1" applyFill="1" applyBorder="1" applyAlignment="1" applyProtection="1">
      <alignment horizontal="center" vertical="center" wrapText="1"/>
      <protection locked="0"/>
    </xf>
    <xf numFmtId="0" fontId="21" fillId="0" borderId="1" xfId="0" applyFont="1" applyBorder="1" applyAlignment="1">
      <alignment horizontal="center" vertical="center" wrapText="1"/>
    </xf>
    <xf numFmtId="10" fontId="1" fillId="0" borderId="1" xfId="1" applyNumberFormat="1" applyFont="1" applyFill="1" applyBorder="1" applyAlignment="1">
      <alignment horizontal="center" vertical="center"/>
    </xf>
    <xf numFmtId="43" fontId="2" fillId="0" borderId="0" xfId="2" applyFont="1" applyFill="1" applyAlignment="1">
      <alignment horizontal="center" vertical="center"/>
    </xf>
    <xf numFmtId="0" fontId="2" fillId="0" borderId="1" xfId="0" quotePrefix="1" applyFont="1" applyBorder="1" applyAlignment="1">
      <alignment horizontal="center" vertical="center" wrapText="1"/>
    </xf>
    <xf numFmtId="0" fontId="3" fillId="0" borderId="1" xfId="0" quotePrefix="1" applyFont="1" applyBorder="1" applyAlignment="1">
      <alignment horizontal="center" vertical="center" wrapText="1"/>
    </xf>
    <xf numFmtId="11" fontId="3" fillId="0" borderId="1" xfId="0" quotePrefix="1" applyNumberFormat="1" applyFont="1" applyBorder="1" applyAlignment="1">
      <alignment horizontal="center" vertical="center" wrapText="1"/>
    </xf>
    <xf numFmtId="49" fontId="3" fillId="0" borderId="1" xfId="0" quotePrefix="1" applyNumberFormat="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1" xfId="0" quotePrefix="1" applyFont="1" applyBorder="1" applyAlignment="1">
      <alignment horizontal="center" vertical="center"/>
    </xf>
    <xf numFmtId="0" fontId="3" fillId="0" borderId="1" xfId="0" quotePrefix="1" applyFont="1" applyBorder="1" applyAlignment="1">
      <alignment horizontal="left" vertical="center" wrapText="1"/>
    </xf>
    <xf numFmtId="0" fontId="15" fillId="0" borderId="1" xfId="0" quotePrefix="1" applyFont="1" applyBorder="1" applyAlignment="1" applyProtection="1">
      <alignment horizontal="center" vertical="center" wrapText="1"/>
      <protection locked="0"/>
    </xf>
    <xf numFmtId="11" fontId="3" fillId="2" borderId="1" xfId="0" quotePrefix="1" applyNumberFormat="1" applyFont="1" applyFill="1" applyBorder="1" applyAlignment="1">
      <alignment horizontal="center" vertical="center" wrapText="1"/>
    </xf>
    <xf numFmtId="0" fontId="3" fillId="3" borderId="1" xfId="0" quotePrefix="1" applyFont="1" applyFill="1" applyBorder="1" applyAlignment="1">
      <alignment horizontal="center" vertical="center" wrapText="1"/>
    </xf>
    <xf numFmtId="0" fontId="7" fillId="0" borderId="0" xfId="0" applyFont="1" applyAlignment="1">
      <alignment horizontal="center" vertical="center" wrapText="1"/>
    </xf>
    <xf numFmtId="43" fontId="7" fillId="0" borderId="0" xfId="2" applyFont="1" applyFill="1" applyAlignment="1">
      <alignment horizontal="center" vertical="center" wrapText="1"/>
    </xf>
    <xf numFmtId="49" fontId="3" fillId="0" borderId="5"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0" fontId="2" fillId="0" borderId="1" xfId="0" applyNumberFormat="1" applyFont="1" applyBorder="1" applyAlignment="1">
      <alignment horizontal="center" vertical="center"/>
    </xf>
    <xf numFmtId="0" fontId="2" fillId="0" borderId="1" xfId="0" applyFont="1" applyBorder="1" applyAlignment="1">
      <alignment horizontal="center" vertical="center"/>
    </xf>
    <xf numFmtId="9" fontId="1" fillId="0" borderId="3" xfId="1" applyFont="1" applyFill="1" applyBorder="1" applyAlignment="1">
      <alignment horizontal="center" vertical="center"/>
    </xf>
    <xf numFmtId="9" fontId="1" fillId="0" borderId="4" xfId="1" applyFont="1" applyFill="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3" fillId="0" borderId="0" xfId="0" applyFont="1" applyAlignment="1">
      <alignment horizontal="center" vertical="center" wrapText="1"/>
    </xf>
    <xf numFmtId="43" fontId="13" fillId="0" borderId="0" xfId="2" applyFont="1" applyFill="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0" xfId="0" applyFont="1" applyFill="1" applyAlignment="1">
      <alignment vertical="center" wrapText="1"/>
    </xf>
    <xf numFmtId="43" fontId="12" fillId="0" borderId="0" xfId="2" applyFont="1" applyFill="1" applyAlignment="1">
      <alignment horizontal="left" vertical="center" wrapText="1"/>
    </xf>
    <xf numFmtId="184" fontId="12" fillId="0" borderId="0" xfId="0" applyNumberFormat="1" applyFont="1" applyFill="1" applyAlignment="1">
      <alignment horizontal="left" vertical="center" wrapText="1"/>
    </xf>
    <xf numFmtId="0" fontId="12"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0" xfId="0" applyFont="1" applyFill="1" applyAlignment="1">
      <alignment horizontal="center" vertical="center" wrapText="1"/>
    </xf>
    <xf numFmtId="43" fontId="9" fillId="0" borderId="0" xfId="2" applyFont="1" applyFill="1" applyBorder="1" applyAlignment="1">
      <alignment horizontal="center" vertical="center" wrapText="1"/>
    </xf>
    <xf numFmtId="184" fontId="9" fillId="0" borderId="0" xfId="0" applyNumberFormat="1" applyFont="1" applyFill="1" applyAlignment="1">
      <alignment horizontal="center" vertical="center" wrapText="1"/>
    </xf>
    <xf numFmtId="0" fontId="5"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10"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3" fontId="2" fillId="0" borderId="0" xfId="2" applyFont="1" applyFill="1" applyBorder="1" applyAlignment="1">
      <alignment horizontal="left" vertical="center" wrapText="1"/>
    </xf>
    <xf numFmtId="184" fontId="2" fillId="0" borderId="0" xfId="0" applyNumberFormat="1" applyFont="1" applyFill="1" applyAlignment="1">
      <alignment horizontal="left" vertical="center" wrapText="1"/>
    </xf>
    <xf numFmtId="182" fontId="2" fillId="0" borderId="0" xfId="0" applyNumberFormat="1" applyFont="1" applyFill="1" applyAlignment="1">
      <alignment horizontal="center" vertical="center"/>
    </xf>
    <xf numFmtId="183"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10" fontId="2" fillId="0" borderId="0" xfId="0" applyNumberFormat="1" applyFont="1" applyFill="1" applyAlignment="1">
      <alignment horizontal="left" vertical="center" wrapText="1"/>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xf>
    <xf numFmtId="49" fontId="2" fillId="0" borderId="0" xfId="0" applyNumberFormat="1" applyFont="1" applyFill="1" applyAlignment="1">
      <alignment horizontal="left" vertical="center" wrapText="1"/>
    </xf>
    <xf numFmtId="0" fontId="1" fillId="0" borderId="0" xfId="0" applyFont="1" applyFill="1" applyAlignment="1">
      <alignment horizontal="left" vertical="center" wrapText="1"/>
    </xf>
    <xf numFmtId="43" fontId="1" fillId="0" borderId="0" xfId="0" applyNumberFormat="1" applyFont="1" applyFill="1" applyAlignment="1">
      <alignment horizontal="center" vertical="center"/>
    </xf>
    <xf numFmtId="0" fontId="2" fillId="0" borderId="0" xfId="0" applyFont="1" applyFill="1" applyAlignment="1">
      <alignment horizontal="left"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left" vertical="center"/>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0" borderId="1" xfId="0" applyFont="1" applyFill="1" applyBorder="1" applyAlignment="1">
      <alignment horizontal="center" vertical="center"/>
    </xf>
    <xf numFmtId="10" fontId="1" fillId="0" borderId="0" xfId="0" applyNumberFormat="1" applyFont="1" applyFill="1" applyAlignment="1">
      <alignment horizontal="left" vertical="center" wrapText="1"/>
    </xf>
    <xf numFmtId="0" fontId="3" fillId="0" borderId="1" xfId="0" applyFont="1" applyFill="1" applyBorder="1" applyAlignment="1">
      <alignment horizontal="center" vertical="center"/>
    </xf>
    <xf numFmtId="0" fontId="1" fillId="0" borderId="0" xfId="0" applyFont="1" applyFill="1" applyAlignment="1">
      <alignment horizontal="left" vertical="center" wrapText="1"/>
    </xf>
    <xf numFmtId="0" fontId="6" fillId="0" borderId="0" xfId="0" applyFont="1" applyFill="1" applyAlignment="1">
      <alignment horizontal="left" vertical="center"/>
    </xf>
    <xf numFmtId="0" fontId="6" fillId="0" borderId="0" xfId="0" applyFont="1" applyFill="1" applyAlignment="1">
      <alignment horizontal="left" vertical="center" wrapText="1"/>
    </xf>
    <xf numFmtId="43" fontId="6" fillId="0" borderId="0" xfId="2" applyFont="1" applyFill="1" applyAlignment="1">
      <alignment horizontal="left" vertical="center" wrapText="1"/>
    </xf>
    <xf numFmtId="184" fontId="6" fillId="0" borderId="0" xfId="0" applyNumberFormat="1" applyFont="1" applyFill="1" applyAlignment="1">
      <alignment horizontal="left" vertical="center" wrapText="1"/>
    </xf>
    <xf numFmtId="0" fontId="6" fillId="0" borderId="0" xfId="0" applyFont="1" applyFill="1" applyAlignment="1">
      <alignment horizontal="center" vertical="center"/>
    </xf>
  </cellXfs>
  <cellStyles count="4">
    <cellStyle name="百分比" xfId="1" builtinId="5"/>
    <cellStyle name="常规" xfId="0" builtinId="0"/>
    <cellStyle name="超链接" xfId="3" builtinId="8"/>
    <cellStyle name="千位分隔" xfId="2"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thgk_yjb@163.com" TargetMode="External"/><Relationship Id="rId21" Type="http://schemas.openxmlformats.org/officeDocument/2006/relationships/hyperlink" Target="mailto:360893984@qq.com" TargetMode="External"/><Relationship Id="rId42" Type="http://schemas.openxmlformats.org/officeDocument/2006/relationships/hyperlink" Target="mailto:jjh20140422@163.com" TargetMode="External"/><Relationship Id="rId47" Type="http://schemas.openxmlformats.org/officeDocument/2006/relationships/hyperlink" Target="mailto:365195890@qq.com" TargetMode="External"/><Relationship Id="rId63" Type="http://schemas.openxmlformats.org/officeDocument/2006/relationships/hyperlink" Target="mailto:tonghegongyi2020@163.com" TargetMode="External"/><Relationship Id="rId68" Type="http://schemas.openxmlformats.org/officeDocument/2006/relationships/hyperlink" Target="mailto:nymshouna@163.com" TargetMode="External"/><Relationship Id="rId84" Type="http://schemas.openxmlformats.org/officeDocument/2006/relationships/hyperlink" Target="mailto:115680500@qq.com" TargetMode="External"/><Relationship Id="rId89" Type="http://schemas.openxmlformats.org/officeDocument/2006/relationships/hyperlink" Target="mailto:21157673@qq.com" TargetMode="External"/><Relationship Id="rId16" Type="http://schemas.openxmlformats.org/officeDocument/2006/relationships/hyperlink" Target="mailto:631965688@qq.com" TargetMode="External"/><Relationship Id="rId11" Type="http://schemas.openxmlformats.org/officeDocument/2006/relationships/hyperlink" Target="mailto:cchun@ilinkgood.cn" TargetMode="External"/><Relationship Id="rId32" Type="http://schemas.openxmlformats.org/officeDocument/2006/relationships/hyperlink" Target="mailto:zhiwei.wang@cheermorecos.com" TargetMode="External"/><Relationship Id="rId37" Type="http://schemas.openxmlformats.org/officeDocument/2006/relationships/hyperlink" Target="mailto:365195890@qq.com" TargetMode="External"/><Relationship Id="rId53" Type="http://schemas.openxmlformats.org/officeDocument/2006/relationships/hyperlink" Target="mailto:2274479700@qq.com" TargetMode="External"/><Relationship Id="rId58" Type="http://schemas.openxmlformats.org/officeDocument/2006/relationships/hyperlink" Target="mailto:438786979@qq.com" TargetMode="External"/><Relationship Id="rId74" Type="http://schemas.openxmlformats.org/officeDocument/2006/relationships/hyperlink" Target="mailto:liujw@scf.org.cn" TargetMode="External"/><Relationship Id="rId79" Type="http://schemas.openxmlformats.org/officeDocument/2006/relationships/hyperlink" Target="mailto:526934745@qq.com" TargetMode="External"/><Relationship Id="rId5" Type="http://schemas.openxmlformats.org/officeDocument/2006/relationships/hyperlink" Target="mailto:fuedf@fudan.edu.cn" TargetMode="External"/><Relationship Id="rId90" Type="http://schemas.openxmlformats.org/officeDocument/2006/relationships/hyperlink" Target="mailto:love@ccharity.org" TargetMode="External"/><Relationship Id="rId14" Type="http://schemas.openxmlformats.org/officeDocument/2006/relationships/hyperlink" Target="mailto:panailin@sila2050.com" TargetMode="External"/><Relationship Id="rId22" Type="http://schemas.openxmlformats.org/officeDocument/2006/relationships/hyperlink" Target="mailto:68442094@qq.com" TargetMode="External"/><Relationship Id="rId27" Type="http://schemas.openxmlformats.org/officeDocument/2006/relationships/hyperlink" Target="mailto:pc.l@shhsf.org" TargetMode="External"/><Relationship Id="rId30" Type="http://schemas.openxmlformats.org/officeDocument/2006/relationships/hyperlink" Target="mailto:standbyher@163.com" TargetMode="External"/><Relationship Id="rId35" Type="http://schemas.openxmlformats.org/officeDocument/2006/relationships/hyperlink" Target="mailto:caifenglei@chunhuaqiushi.org.cn" TargetMode="External"/><Relationship Id="rId43" Type="http://schemas.openxmlformats.org/officeDocument/2006/relationships/hyperlink" Target="mailto:evf@essilorchina.com" TargetMode="External"/><Relationship Id="rId48" Type="http://schemas.openxmlformats.org/officeDocument/2006/relationships/hyperlink" Target="mailto:wuzl@163.com" TargetMode="External"/><Relationship Id="rId56" Type="http://schemas.openxmlformats.org/officeDocument/2006/relationships/hyperlink" Target="mailto:luckyanswer@sina.com" TargetMode="External"/><Relationship Id="rId64" Type="http://schemas.openxmlformats.org/officeDocument/2006/relationships/hyperlink" Target="mailto:carmen91zhang@163.com" TargetMode="External"/><Relationship Id="rId69" Type="http://schemas.openxmlformats.org/officeDocument/2006/relationships/hyperlink" Target="mailto:dcgy2015@163.com" TargetMode="External"/><Relationship Id="rId77" Type="http://schemas.openxmlformats.org/officeDocument/2006/relationships/hyperlink" Target="mailto:lzl3737@sina.com" TargetMode="External"/><Relationship Id="rId8" Type="http://schemas.openxmlformats.org/officeDocument/2006/relationships/hyperlink" Target="mailto:381128775@qq.com" TargetMode="External"/><Relationship Id="rId51" Type="http://schemas.openxmlformats.org/officeDocument/2006/relationships/hyperlink" Target="mailto:1792672551@qq.com" TargetMode="External"/><Relationship Id="rId72" Type="http://schemas.openxmlformats.org/officeDocument/2006/relationships/hyperlink" Target="mailto:liujw@scf.org.cn" TargetMode="External"/><Relationship Id="rId80" Type="http://schemas.openxmlformats.org/officeDocument/2006/relationships/hyperlink" Target="mailto:junji.yin@care-warm.org.cn" TargetMode="External"/><Relationship Id="rId85" Type="http://schemas.openxmlformats.org/officeDocument/2006/relationships/hyperlink" Target="mailto:115680500@qq.com" TargetMode="External"/><Relationship Id="rId3" Type="http://schemas.openxmlformats.org/officeDocument/2006/relationships/hyperlink" Target="mailto:jpl_2006@126.com" TargetMode="External"/><Relationship Id="rId12" Type="http://schemas.openxmlformats.org/officeDocument/2006/relationships/hyperlink" Target="mailto:zhuanglan@yokechem.com" TargetMode="External"/><Relationship Id="rId17" Type="http://schemas.openxmlformats.org/officeDocument/2006/relationships/hyperlink" Target="mailto:524650261@qq.com" TargetMode="External"/><Relationship Id="rId25" Type="http://schemas.openxmlformats.org/officeDocument/2006/relationships/hyperlink" Target="mailto:wcqzgy2017@qq.com" TargetMode="External"/><Relationship Id="rId33" Type="http://schemas.openxmlformats.org/officeDocument/2006/relationships/hyperlink" Target="mailto:sunryzsl@126.com" TargetMode="External"/><Relationship Id="rId38" Type="http://schemas.openxmlformats.org/officeDocument/2006/relationships/hyperlink" Target="mailto:qxy@socf-china.org" TargetMode="External"/><Relationship Id="rId46" Type="http://schemas.openxmlformats.org/officeDocument/2006/relationships/hyperlink" Target="mailto:aoqi_stdf@126.com" TargetMode="External"/><Relationship Id="rId59" Type="http://schemas.openxmlformats.org/officeDocument/2006/relationships/hyperlink" Target="mailto:40130978@qq.com" TargetMode="External"/><Relationship Id="rId67" Type="http://schemas.openxmlformats.org/officeDocument/2006/relationships/hyperlink" Target="mailto:nymshouna@163.com" TargetMode="External"/><Relationship Id="rId20" Type="http://schemas.openxmlformats.org/officeDocument/2006/relationships/hyperlink" Target="mailto:55570248@qq.com" TargetMode="External"/><Relationship Id="rId41" Type="http://schemas.openxmlformats.org/officeDocument/2006/relationships/hyperlink" Target="mailto:415580920@qq.com" TargetMode="External"/><Relationship Id="rId54" Type="http://schemas.openxmlformats.org/officeDocument/2006/relationships/hyperlink" Target="mailto:info@smilesfoundation.cn" TargetMode="External"/><Relationship Id="rId62" Type="http://schemas.openxmlformats.org/officeDocument/2006/relationships/hyperlink" Target="mailto:yangshaojian@rendefoundation.org" TargetMode="External"/><Relationship Id="rId70" Type="http://schemas.openxmlformats.org/officeDocument/2006/relationships/hyperlink" Target="mailto:dcgy2015@163.com" TargetMode="External"/><Relationship Id="rId75" Type="http://schemas.openxmlformats.org/officeDocument/2006/relationships/hyperlink" Target="mailto:office@shedf.org.cn" TargetMode="External"/><Relationship Id="rId83" Type="http://schemas.openxmlformats.org/officeDocument/2006/relationships/hyperlink" Target="mailto:info@himafoundation.com" TargetMode="External"/><Relationship Id="rId88" Type="http://schemas.openxmlformats.org/officeDocument/2006/relationships/hyperlink" Target="mailto:duanpenghui@shzq.com" TargetMode="External"/><Relationship Id="rId91" Type="http://schemas.openxmlformats.org/officeDocument/2006/relationships/printerSettings" Target="../printerSettings/printerSettings1.bin"/><Relationship Id="rId1" Type="http://schemas.openxmlformats.org/officeDocument/2006/relationships/hyperlink" Target="mailto:18621949939@163.com" TargetMode="External"/><Relationship Id="rId6" Type="http://schemas.openxmlformats.org/officeDocument/2006/relationships/hyperlink" Target="mailto:youxuelin@edu-sjtu.cn" TargetMode="External"/><Relationship Id="rId15" Type="http://schemas.openxmlformats.org/officeDocument/2006/relationships/hyperlink" Target="mailto:wangjianxia@spring.org.cn" TargetMode="External"/><Relationship Id="rId23" Type="http://schemas.openxmlformats.org/officeDocument/2006/relationships/hyperlink" Target="mailto:prog@yheart.org.cn" TargetMode="External"/><Relationship Id="rId28" Type="http://schemas.openxmlformats.org/officeDocument/2006/relationships/hyperlink" Target="mailto:69673279@qq.com" TargetMode="External"/><Relationship Id="rId36" Type="http://schemas.openxmlformats.org/officeDocument/2006/relationships/hyperlink" Target="mailto:18621080031@126.com" TargetMode="External"/><Relationship Id="rId49" Type="http://schemas.openxmlformats.org/officeDocument/2006/relationships/hyperlink" Target="mailto:wwangyanjun@gtht.com" TargetMode="External"/><Relationship Id="rId57" Type="http://schemas.openxmlformats.org/officeDocument/2006/relationships/hyperlink" Target="mailto:398210936@qq.com" TargetMode="External"/><Relationship Id="rId10" Type="http://schemas.openxmlformats.org/officeDocument/2006/relationships/hyperlink" Target="mailto:info@rendefoundation.org" TargetMode="External"/><Relationship Id="rId31" Type="http://schemas.openxmlformats.org/officeDocument/2006/relationships/hyperlink" Target="mailto:shuedf@126.com" TargetMode="External"/><Relationship Id="rId44" Type="http://schemas.openxmlformats.org/officeDocument/2006/relationships/hyperlink" Target="mailto:evf@essilorchina.com" TargetMode="External"/><Relationship Id="rId52" Type="http://schemas.openxmlformats.org/officeDocument/2006/relationships/hyperlink" Target="mailto:457331130@qq.com" TargetMode="External"/><Relationship Id="rId60" Type="http://schemas.openxmlformats.org/officeDocument/2006/relationships/hyperlink" Target="mailto:FXQSFZX@126.com" TargetMode="External"/><Relationship Id="rId65" Type="http://schemas.openxmlformats.org/officeDocument/2006/relationships/hyperlink" Target="mailto:carmen91zhang@163.com" TargetMode="External"/><Relationship Id="rId73" Type="http://schemas.openxmlformats.org/officeDocument/2006/relationships/hyperlink" Target="mailto:yuanzr@scf.org.cn" TargetMode="External"/><Relationship Id="rId78" Type="http://schemas.openxmlformats.org/officeDocument/2006/relationships/hyperlink" Target="mailto:18017203176@163.com" TargetMode="External"/><Relationship Id="rId81" Type="http://schemas.openxmlformats.org/officeDocument/2006/relationships/hyperlink" Target="mailto:sunyingjie-006@cpic.com.cn" TargetMode="External"/><Relationship Id="rId86" Type="http://schemas.openxmlformats.org/officeDocument/2006/relationships/hyperlink" Target="mailto:sdsc@songdingchina.org" TargetMode="External"/><Relationship Id="rId4" Type="http://schemas.openxmlformats.org/officeDocument/2006/relationships/hyperlink" Target="mailto:liufachang123@163.com" TargetMode="External"/><Relationship Id="rId9" Type="http://schemas.openxmlformats.org/officeDocument/2006/relationships/hyperlink" Target="mailto:ypimei@163.com" TargetMode="External"/><Relationship Id="rId13" Type="http://schemas.openxmlformats.org/officeDocument/2006/relationships/hyperlink" Target="mailto:panailin@sila2050.com" TargetMode="External"/><Relationship Id="rId18" Type="http://schemas.openxmlformats.org/officeDocument/2006/relationships/hyperlink" Target="mailto:524650261@qq.com" TargetMode="External"/><Relationship Id="rId39" Type="http://schemas.openxmlformats.org/officeDocument/2006/relationships/hyperlink" Target="mailto:553217486@qq.com" TargetMode="External"/><Relationship Id="rId34" Type="http://schemas.openxmlformats.org/officeDocument/2006/relationships/hyperlink" Target="mailto:42191367@qq.com" TargetMode="External"/><Relationship Id="rId50" Type="http://schemas.openxmlformats.org/officeDocument/2006/relationships/hyperlink" Target="mailto:christine.zhou@youforgood.net" TargetMode="External"/><Relationship Id="rId55" Type="http://schemas.openxmlformats.org/officeDocument/2006/relationships/hyperlink" Target="mailto:wuyou@ssclf.org" TargetMode="External"/><Relationship Id="rId76" Type="http://schemas.openxmlformats.org/officeDocument/2006/relationships/hyperlink" Target="mailto:lzl3737@sina.com" TargetMode="External"/><Relationship Id="rId7" Type="http://schemas.openxmlformats.org/officeDocument/2006/relationships/hyperlink" Target="mailto:ssfxumin@163.com" TargetMode="External"/><Relationship Id="rId71" Type="http://schemas.openxmlformats.org/officeDocument/2006/relationships/hyperlink" Target="mailto:352307330@qq.com" TargetMode="External"/><Relationship Id="rId2" Type="http://schemas.openxmlformats.org/officeDocument/2006/relationships/hyperlink" Target="mailto:cxwa@allforlove.org.cn" TargetMode="External"/><Relationship Id="rId29" Type="http://schemas.openxmlformats.org/officeDocument/2006/relationships/hyperlink" Target="mailto:wangshizhang@dahuahome.com" TargetMode="External"/><Relationship Id="rId24" Type="http://schemas.openxmlformats.org/officeDocument/2006/relationships/hyperlink" Target="mailto:417401728@qq.com" TargetMode="External"/><Relationship Id="rId40" Type="http://schemas.openxmlformats.org/officeDocument/2006/relationships/hyperlink" Target="mailto:lilin_lina@foxmail.com" TargetMode="External"/><Relationship Id="rId45" Type="http://schemas.openxmlformats.org/officeDocument/2006/relationships/hyperlink" Target="mailto:zj_jojo870212@163.com" TargetMode="External"/><Relationship Id="rId66" Type="http://schemas.openxmlformats.org/officeDocument/2006/relationships/hyperlink" Target="mailto:frank@moquan.ag" TargetMode="External"/><Relationship Id="rId87" Type="http://schemas.openxmlformats.org/officeDocument/2006/relationships/hyperlink" Target="mailto:sdsc@songdingchina.org" TargetMode="External"/><Relationship Id="rId61" Type="http://schemas.openxmlformats.org/officeDocument/2006/relationships/hyperlink" Target="mailto:309287449@qq.com" TargetMode="External"/><Relationship Id="rId82" Type="http://schemas.openxmlformats.org/officeDocument/2006/relationships/hyperlink" Target="mailto:2314806589@qq.com" TargetMode="External"/><Relationship Id="rId19" Type="http://schemas.openxmlformats.org/officeDocument/2006/relationships/hyperlink" Target="mailto:pangzongping@adream.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mailto:evf@essilorchina.com" TargetMode="External"/><Relationship Id="rId2" Type="http://schemas.openxmlformats.org/officeDocument/2006/relationships/hyperlink" Target="mailto:68442094@qq.com" TargetMode="External"/><Relationship Id="rId1" Type="http://schemas.openxmlformats.org/officeDocument/2006/relationships/hyperlink" Target="mailto:cchun@ilinkgood.cn" TargetMode="External"/><Relationship Id="rId5" Type="http://schemas.openxmlformats.org/officeDocument/2006/relationships/hyperlink" Target="mailto:2314806589@qq.com" TargetMode="External"/><Relationship Id="rId4" Type="http://schemas.openxmlformats.org/officeDocument/2006/relationships/hyperlink" Target="mailto:lzl3737@sin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E132"/>
  <sheetViews>
    <sheetView view="pageBreakPreview" zoomScaleNormal="55" zoomScaleSheetLayoutView="100" workbookViewId="0">
      <pane xSplit="6" ySplit="3" topLeftCell="R107" activePane="bottomRight" state="frozen"/>
      <selection pane="topRight"/>
      <selection pane="bottomLeft"/>
      <selection pane="bottomRight" activeCell="B109" sqref="B109"/>
    </sheetView>
  </sheetViews>
  <sheetFormatPr defaultColWidth="9" defaultRowHeight="13.5" x14ac:dyDescent="0.15"/>
  <cols>
    <col min="1" max="1" width="5.25" style="39" customWidth="1"/>
    <col min="2" max="2" width="17.75" style="40" customWidth="1"/>
    <col min="3" max="3" width="7" style="39" customWidth="1"/>
    <col min="4" max="4" width="9.375" style="39" customWidth="1"/>
    <col min="5" max="5" width="7.5" style="39" customWidth="1"/>
    <col min="6" max="6" width="16.875" style="39" customWidth="1"/>
    <col min="7" max="7" width="19.125" style="39" customWidth="1"/>
    <col min="8" max="8" width="7.375" style="39" customWidth="1"/>
    <col min="9" max="9" width="13.625" style="39" customWidth="1"/>
    <col min="10" max="10" width="11.5" style="40" customWidth="1"/>
    <col min="11" max="11" width="88.5" style="41" customWidth="1"/>
    <col min="12" max="12" width="10.75" style="42" customWidth="1"/>
    <col min="13" max="13" width="9.25" style="42" customWidth="1"/>
    <col min="14" max="14" width="9" style="42" customWidth="1"/>
    <col min="15" max="15" width="11.625" style="42" customWidth="1"/>
    <col min="16" max="16" width="12.75" style="39" customWidth="1"/>
    <col min="17" max="17" width="16.25" style="39" customWidth="1"/>
    <col min="18" max="18" width="11.25" style="39" customWidth="1"/>
    <col min="19" max="19" width="7.125" style="39" customWidth="1"/>
    <col min="20" max="20" width="7.375" style="39" customWidth="1"/>
    <col min="21" max="21" width="12" style="39" customWidth="1"/>
    <col min="22" max="22" width="9.375" style="39" customWidth="1"/>
    <col min="23" max="23" width="8.25" style="39" customWidth="1"/>
    <col min="24" max="24" width="7.25" style="39" customWidth="1"/>
    <col min="25" max="25" width="11.125" style="39" customWidth="1"/>
    <col min="26" max="26" width="7.75" style="41" customWidth="1"/>
    <col min="27" max="27" width="25.375" style="40" customWidth="1"/>
    <col min="28" max="28" width="30.375" style="39" customWidth="1"/>
    <col min="29" max="29" width="9" style="39"/>
    <col min="30" max="30" width="10.5" style="39" customWidth="1"/>
    <col min="31" max="16384" width="9" style="39"/>
  </cols>
  <sheetData>
    <row r="1" spans="1:30" ht="30.75" x14ac:dyDescent="0.15">
      <c r="A1" s="196" t="s">
        <v>0</v>
      </c>
      <c r="B1" s="196"/>
      <c r="C1" s="196"/>
      <c r="D1" s="196"/>
      <c r="E1" s="196"/>
      <c r="F1" s="196"/>
      <c r="G1" s="196"/>
      <c r="H1" s="196"/>
      <c r="I1" s="196"/>
      <c r="J1" s="196"/>
      <c r="K1" s="196"/>
      <c r="L1" s="197"/>
      <c r="M1" s="197"/>
      <c r="N1" s="197"/>
      <c r="O1" s="197"/>
      <c r="P1" s="196"/>
      <c r="Q1" s="196"/>
      <c r="R1" s="196"/>
      <c r="S1" s="196"/>
      <c r="T1" s="196"/>
      <c r="U1" s="196"/>
      <c r="V1" s="196"/>
      <c r="Z1" s="39"/>
      <c r="AA1" s="67"/>
    </row>
    <row r="2" spans="1:30" s="35" customFormat="1" ht="27" x14ac:dyDescent="0.15">
      <c r="A2" s="43"/>
      <c r="B2" s="43"/>
      <c r="C2" s="43"/>
      <c r="D2" s="43"/>
      <c r="E2" s="39"/>
      <c r="F2" s="43"/>
      <c r="G2" s="43"/>
      <c r="H2" s="39"/>
      <c r="I2" s="39"/>
      <c r="J2" s="43"/>
      <c r="K2" s="48"/>
      <c r="L2" s="49"/>
      <c r="M2" s="49"/>
      <c r="N2" s="49"/>
      <c r="O2" s="49"/>
      <c r="P2" s="43"/>
      <c r="Q2" s="43"/>
      <c r="R2" s="43"/>
      <c r="S2" s="43"/>
      <c r="T2" s="43"/>
      <c r="W2" s="43"/>
      <c r="X2" s="58" t="s">
        <v>1</v>
      </c>
      <c r="Y2" s="58"/>
      <c r="Z2" s="58"/>
      <c r="AA2" s="170"/>
    </row>
    <row r="3" spans="1:30" s="36" customFormat="1" ht="41.25" customHeight="1" x14ac:dyDescent="0.15">
      <c r="A3" s="44" t="s">
        <v>2</v>
      </c>
      <c r="B3" s="44" t="s">
        <v>3</v>
      </c>
      <c r="C3" s="44" t="s">
        <v>4</v>
      </c>
      <c r="D3" s="44" t="s">
        <v>5</v>
      </c>
      <c r="E3" s="44" t="s">
        <v>6</v>
      </c>
      <c r="F3" s="44" t="s">
        <v>7</v>
      </c>
      <c r="G3" s="44" t="s">
        <v>8</v>
      </c>
      <c r="H3" s="44" t="s">
        <v>9</v>
      </c>
      <c r="I3" s="44" t="s">
        <v>10</v>
      </c>
      <c r="J3" s="44" t="s">
        <v>11</v>
      </c>
      <c r="K3" s="44" t="s">
        <v>12</v>
      </c>
      <c r="L3" s="50" t="s">
        <v>13</v>
      </c>
      <c r="M3" s="50" t="s">
        <v>14</v>
      </c>
      <c r="N3" s="50" t="s">
        <v>15</v>
      </c>
      <c r="O3" s="50" t="s">
        <v>16</v>
      </c>
      <c r="P3" s="44" t="s">
        <v>17</v>
      </c>
      <c r="Q3" s="44" t="s">
        <v>18</v>
      </c>
      <c r="R3" s="44" t="s">
        <v>19</v>
      </c>
      <c r="S3" s="44" t="s">
        <v>20</v>
      </c>
      <c r="T3" s="44" t="s">
        <v>21</v>
      </c>
      <c r="U3" s="44" t="s">
        <v>22</v>
      </c>
      <c r="V3" s="44" t="s">
        <v>23</v>
      </c>
      <c r="W3" s="44" t="s">
        <v>24</v>
      </c>
      <c r="X3" s="44" t="s">
        <v>25</v>
      </c>
      <c r="Y3" s="44" t="s">
        <v>26</v>
      </c>
      <c r="Z3" s="44" t="s">
        <v>27</v>
      </c>
      <c r="AA3" s="44" t="s">
        <v>28</v>
      </c>
      <c r="AB3" s="36" t="s">
        <v>29</v>
      </c>
      <c r="AC3" s="36" t="s">
        <v>30</v>
      </c>
    </row>
    <row r="4" spans="1:30" s="35" customFormat="1" ht="126.75" hidden="1" customHeight="1" x14ac:dyDescent="0.15">
      <c r="A4" s="5">
        <f t="shared" ref="A4:A67" si="0">ROW()-3</f>
        <v>1</v>
      </c>
      <c r="B4" s="155" t="s">
        <v>31</v>
      </c>
      <c r="C4" s="70" t="s">
        <v>32</v>
      </c>
      <c r="D4" s="70" t="s">
        <v>33</v>
      </c>
      <c r="E4" s="70" t="s">
        <v>34</v>
      </c>
      <c r="F4" s="70" t="s">
        <v>35</v>
      </c>
      <c r="G4" s="70" t="s">
        <v>36</v>
      </c>
      <c r="H4" s="70" t="s">
        <v>37</v>
      </c>
      <c r="I4" s="70" t="s">
        <v>38</v>
      </c>
      <c r="J4" s="70" t="s">
        <v>39</v>
      </c>
      <c r="K4" s="82" t="s">
        <v>40</v>
      </c>
      <c r="L4" s="157">
        <v>217.7</v>
      </c>
      <c r="M4" s="127">
        <v>167.7</v>
      </c>
      <c r="N4" s="127">
        <v>50</v>
      </c>
      <c r="O4" s="127">
        <f>IF(M4*0.3&gt;N4,N4,M4*0.3)</f>
        <v>50</v>
      </c>
      <c r="P4" s="70" t="s">
        <v>41</v>
      </c>
      <c r="Q4" s="163">
        <v>18621039122</v>
      </c>
      <c r="R4" s="70" t="s">
        <v>42</v>
      </c>
      <c r="S4" s="164" t="s">
        <v>43</v>
      </c>
      <c r="T4" s="70" t="s">
        <v>33</v>
      </c>
      <c r="U4" s="70" t="s">
        <v>44</v>
      </c>
      <c r="V4" s="155" t="s">
        <v>45</v>
      </c>
      <c r="W4" s="155" t="s">
        <v>46</v>
      </c>
      <c r="X4" s="155" t="s">
        <v>46</v>
      </c>
      <c r="Y4" s="96">
        <v>0.94330000000000003</v>
      </c>
      <c r="Z4" s="96" t="s">
        <v>47</v>
      </c>
      <c r="AA4" s="97" t="s">
        <v>48</v>
      </c>
      <c r="AB4" s="104"/>
      <c r="AC4" s="105">
        <f>L4-M4-N4</f>
        <v>0</v>
      </c>
      <c r="AD4" s="106">
        <f>M4*0.3-N4</f>
        <v>0.30999999999999517</v>
      </c>
    </row>
    <row r="5" spans="1:30" s="35" customFormat="1" ht="146.25" hidden="1" customHeight="1" x14ac:dyDescent="0.15">
      <c r="A5" s="5">
        <f t="shared" si="0"/>
        <v>2</v>
      </c>
      <c r="B5" s="70" t="s">
        <v>49</v>
      </c>
      <c r="C5" s="70" t="s">
        <v>32</v>
      </c>
      <c r="D5" s="70" t="s">
        <v>50</v>
      </c>
      <c r="E5" s="70" t="s">
        <v>34</v>
      </c>
      <c r="F5" s="70" t="s">
        <v>51</v>
      </c>
      <c r="G5" s="70" t="s">
        <v>52</v>
      </c>
      <c r="H5" s="70" t="s">
        <v>37</v>
      </c>
      <c r="I5" s="70" t="s">
        <v>53</v>
      </c>
      <c r="J5" s="70" t="s">
        <v>54</v>
      </c>
      <c r="K5" s="82" t="s">
        <v>55</v>
      </c>
      <c r="L5" s="70">
        <v>60</v>
      </c>
      <c r="M5" s="127">
        <v>47</v>
      </c>
      <c r="N5" s="127">
        <v>13</v>
      </c>
      <c r="O5" s="127">
        <f t="shared" ref="O5:O68" si="1">IF(M5*0.3&gt;N5,N5,M5*0.3)</f>
        <v>13</v>
      </c>
      <c r="P5" s="70" t="s">
        <v>56</v>
      </c>
      <c r="Q5" s="70">
        <v>13701775220</v>
      </c>
      <c r="R5" s="70" t="s">
        <v>57</v>
      </c>
      <c r="S5" s="70" t="s">
        <v>58</v>
      </c>
      <c r="T5" s="70" t="s">
        <v>50</v>
      </c>
      <c r="U5" s="70" t="s">
        <v>59</v>
      </c>
      <c r="V5" s="155" t="s">
        <v>60</v>
      </c>
      <c r="W5" s="155" t="s">
        <v>46</v>
      </c>
      <c r="X5" s="155" t="s">
        <v>61</v>
      </c>
      <c r="Y5" s="96" t="s">
        <v>62</v>
      </c>
      <c r="Z5" s="96" t="s">
        <v>63</v>
      </c>
      <c r="AA5" s="98" t="s">
        <v>64</v>
      </c>
      <c r="AB5" s="143"/>
      <c r="AC5" s="105">
        <f t="shared" ref="AC5:AC30" si="2">L5-M5-N5</f>
        <v>0</v>
      </c>
      <c r="AD5" s="106">
        <f t="shared" ref="AD5:AD68" si="3">M5*0.3-N5</f>
        <v>1.0999999999999996</v>
      </c>
    </row>
    <row r="6" spans="1:30" s="35" customFormat="1" ht="171" hidden="1" customHeight="1" x14ac:dyDescent="0.15">
      <c r="A6" s="5">
        <f t="shared" si="0"/>
        <v>3</v>
      </c>
      <c r="B6" s="155" t="s">
        <v>65</v>
      </c>
      <c r="C6" s="70" t="s">
        <v>32</v>
      </c>
      <c r="D6" s="70" t="s">
        <v>66</v>
      </c>
      <c r="E6" s="70" t="s">
        <v>34</v>
      </c>
      <c r="F6" s="70" t="s">
        <v>67</v>
      </c>
      <c r="G6" s="70" t="s">
        <v>68</v>
      </c>
      <c r="H6" s="70" t="s">
        <v>37</v>
      </c>
      <c r="I6" s="70" t="s">
        <v>69</v>
      </c>
      <c r="J6" s="70" t="s">
        <v>70</v>
      </c>
      <c r="K6" s="82" t="s">
        <v>71</v>
      </c>
      <c r="L6" s="157">
        <v>26</v>
      </c>
      <c r="M6" s="127">
        <v>20</v>
      </c>
      <c r="N6" s="127">
        <v>6</v>
      </c>
      <c r="O6" s="127">
        <f t="shared" si="1"/>
        <v>6</v>
      </c>
      <c r="P6" s="70" t="s">
        <v>72</v>
      </c>
      <c r="Q6" s="70">
        <v>18621949939</v>
      </c>
      <c r="R6" s="70" t="s">
        <v>73</v>
      </c>
      <c r="S6" s="164" t="s">
        <v>74</v>
      </c>
      <c r="T6" s="70" t="s">
        <v>66</v>
      </c>
      <c r="U6" s="70" t="s">
        <v>75</v>
      </c>
      <c r="V6" s="155" t="s">
        <v>76</v>
      </c>
      <c r="W6" s="155" t="s">
        <v>46</v>
      </c>
      <c r="X6" s="155" t="s">
        <v>46</v>
      </c>
      <c r="Y6" s="96" t="s">
        <v>77</v>
      </c>
      <c r="Z6" s="96" t="s">
        <v>63</v>
      </c>
      <c r="AA6" s="98" t="s">
        <v>78</v>
      </c>
      <c r="AB6" s="143"/>
      <c r="AC6" s="105">
        <f t="shared" si="2"/>
        <v>0</v>
      </c>
      <c r="AD6" s="106">
        <f t="shared" si="3"/>
        <v>0</v>
      </c>
    </row>
    <row r="7" spans="1:30" s="35" customFormat="1" ht="171.75" hidden="1" customHeight="1" x14ac:dyDescent="0.15">
      <c r="A7" s="5">
        <f t="shared" si="0"/>
        <v>4</v>
      </c>
      <c r="B7" s="70" t="s">
        <v>79</v>
      </c>
      <c r="C7" s="70" t="s">
        <v>32</v>
      </c>
      <c r="D7" s="70" t="s">
        <v>80</v>
      </c>
      <c r="E7" s="70" t="s">
        <v>81</v>
      </c>
      <c r="F7" s="70" t="s">
        <v>82</v>
      </c>
      <c r="G7" s="70" t="s">
        <v>83</v>
      </c>
      <c r="H7" s="70" t="s">
        <v>37</v>
      </c>
      <c r="I7" s="70" t="s">
        <v>84</v>
      </c>
      <c r="J7" s="70" t="s">
        <v>85</v>
      </c>
      <c r="K7" s="82" t="s">
        <v>86</v>
      </c>
      <c r="L7" s="157">
        <v>50</v>
      </c>
      <c r="M7" s="127">
        <v>38.5</v>
      </c>
      <c r="N7" s="127">
        <v>11.5</v>
      </c>
      <c r="O7" s="127">
        <f t="shared" si="1"/>
        <v>11.5</v>
      </c>
      <c r="P7" s="70" t="s">
        <v>87</v>
      </c>
      <c r="Q7" s="70">
        <v>13611923786</v>
      </c>
      <c r="R7" s="70" t="s">
        <v>88</v>
      </c>
      <c r="S7" s="164" t="s">
        <v>89</v>
      </c>
      <c r="T7" s="70" t="s">
        <v>80</v>
      </c>
      <c r="U7" s="70" t="s">
        <v>90</v>
      </c>
      <c r="V7" s="155" t="s">
        <v>91</v>
      </c>
      <c r="W7" s="155" t="s">
        <v>46</v>
      </c>
      <c r="X7" s="155" t="s">
        <v>46</v>
      </c>
      <c r="Y7" s="96" t="s">
        <v>77</v>
      </c>
      <c r="Z7" s="96" t="s">
        <v>63</v>
      </c>
      <c r="AA7" s="98" t="s">
        <v>92</v>
      </c>
      <c r="AB7" s="143"/>
      <c r="AC7" s="105">
        <f t="shared" si="2"/>
        <v>0</v>
      </c>
      <c r="AD7" s="106">
        <f t="shared" si="3"/>
        <v>4.9999999999998934E-2</v>
      </c>
    </row>
    <row r="8" spans="1:30" s="35" customFormat="1" ht="148.5" hidden="1" x14ac:dyDescent="0.15">
      <c r="A8" s="5">
        <f t="shared" si="0"/>
        <v>5</v>
      </c>
      <c r="B8" s="70" t="s">
        <v>93</v>
      </c>
      <c r="C8" s="70" t="s">
        <v>32</v>
      </c>
      <c r="D8" s="70" t="s">
        <v>94</v>
      </c>
      <c r="E8" s="70" t="s">
        <v>34</v>
      </c>
      <c r="F8" s="72" t="s">
        <v>95</v>
      </c>
      <c r="G8" s="70" t="s">
        <v>96</v>
      </c>
      <c r="H8" s="70" t="s">
        <v>37</v>
      </c>
      <c r="I8" s="70" t="s">
        <v>97</v>
      </c>
      <c r="J8" s="70" t="s">
        <v>98</v>
      </c>
      <c r="K8" s="82" t="s">
        <v>99</v>
      </c>
      <c r="L8" s="157">
        <v>140</v>
      </c>
      <c r="M8" s="127">
        <v>110</v>
      </c>
      <c r="N8" s="127">
        <v>30</v>
      </c>
      <c r="O8" s="127">
        <f t="shared" si="1"/>
        <v>30</v>
      </c>
      <c r="P8" s="70" t="s">
        <v>100</v>
      </c>
      <c r="Q8" s="155">
        <v>13916740034</v>
      </c>
      <c r="R8" s="70" t="s">
        <v>101</v>
      </c>
      <c r="S8" s="164" t="s">
        <v>102</v>
      </c>
      <c r="T8" s="70" t="s">
        <v>94</v>
      </c>
      <c r="U8" s="70" t="s">
        <v>103</v>
      </c>
      <c r="V8" s="155" t="s">
        <v>104</v>
      </c>
      <c r="W8" s="155" t="s">
        <v>46</v>
      </c>
      <c r="X8" s="155" t="s">
        <v>46</v>
      </c>
      <c r="Y8" s="96" t="s">
        <v>77</v>
      </c>
      <c r="Z8" s="96" t="s">
        <v>105</v>
      </c>
      <c r="AA8" s="98" t="s">
        <v>106</v>
      </c>
      <c r="AB8" s="143"/>
      <c r="AC8" s="105">
        <f t="shared" si="2"/>
        <v>0</v>
      </c>
      <c r="AD8" s="106">
        <f t="shared" si="3"/>
        <v>3</v>
      </c>
    </row>
    <row r="9" spans="1:30" s="66" customFormat="1" ht="108" hidden="1" x14ac:dyDescent="0.15">
      <c r="A9" s="5">
        <f t="shared" si="0"/>
        <v>6</v>
      </c>
      <c r="B9" s="70" t="s">
        <v>107</v>
      </c>
      <c r="C9" s="70" t="s">
        <v>32</v>
      </c>
      <c r="D9" s="70" t="s">
        <v>108</v>
      </c>
      <c r="E9" s="70" t="s">
        <v>81</v>
      </c>
      <c r="F9" s="70" t="s">
        <v>109</v>
      </c>
      <c r="G9" s="70" t="s">
        <v>110</v>
      </c>
      <c r="H9" s="70" t="s">
        <v>37</v>
      </c>
      <c r="I9" s="70" t="s">
        <v>111</v>
      </c>
      <c r="J9" s="70" t="s">
        <v>112</v>
      </c>
      <c r="K9" s="82" t="s">
        <v>113</v>
      </c>
      <c r="L9" s="157">
        <v>212</v>
      </c>
      <c r="M9" s="127">
        <v>166</v>
      </c>
      <c r="N9" s="127">
        <v>46</v>
      </c>
      <c r="O9" s="127">
        <f t="shared" si="1"/>
        <v>46</v>
      </c>
      <c r="P9" s="70" t="s">
        <v>114</v>
      </c>
      <c r="Q9" s="70">
        <v>18908916518</v>
      </c>
      <c r="R9" s="70" t="s">
        <v>115</v>
      </c>
      <c r="S9" s="164" t="s">
        <v>116</v>
      </c>
      <c r="T9" s="70" t="s">
        <v>108</v>
      </c>
      <c r="U9" s="70" t="s">
        <v>117</v>
      </c>
      <c r="V9" s="155" t="s">
        <v>118</v>
      </c>
      <c r="W9" s="155" t="s">
        <v>46</v>
      </c>
      <c r="X9" s="155" t="s">
        <v>46</v>
      </c>
      <c r="Y9" s="96" t="s">
        <v>77</v>
      </c>
      <c r="Z9" s="96" t="s">
        <v>119</v>
      </c>
      <c r="AA9" s="98" t="s">
        <v>120</v>
      </c>
      <c r="AB9" s="143"/>
      <c r="AC9" s="105">
        <f t="shared" si="2"/>
        <v>0</v>
      </c>
      <c r="AD9" s="106">
        <f t="shared" si="3"/>
        <v>3.7999999999999972</v>
      </c>
    </row>
    <row r="10" spans="1:30" s="66" customFormat="1" ht="133.5" hidden="1" customHeight="1" x14ac:dyDescent="0.15">
      <c r="A10" s="5">
        <f t="shared" si="0"/>
        <v>7</v>
      </c>
      <c r="B10" s="186" t="s">
        <v>121</v>
      </c>
      <c r="C10" s="70" t="s">
        <v>32</v>
      </c>
      <c r="D10" s="70" t="s">
        <v>122</v>
      </c>
      <c r="E10" s="70" t="s">
        <v>34</v>
      </c>
      <c r="F10" s="70" t="s">
        <v>123</v>
      </c>
      <c r="G10" s="70" t="s">
        <v>124</v>
      </c>
      <c r="H10" s="70" t="s">
        <v>37</v>
      </c>
      <c r="I10" s="70" t="s">
        <v>125</v>
      </c>
      <c r="J10" s="70" t="s">
        <v>126</v>
      </c>
      <c r="K10" s="82" t="s">
        <v>127</v>
      </c>
      <c r="L10" s="157">
        <v>41.5</v>
      </c>
      <c r="M10" s="127">
        <v>32</v>
      </c>
      <c r="N10" s="127">
        <v>9.5</v>
      </c>
      <c r="O10" s="127">
        <f t="shared" si="1"/>
        <v>9.5</v>
      </c>
      <c r="P10" s="70" t="s">
        <v>128</v>
      </c>
      <c r="Q10" s="70">
        <v>13671721766</v>
      </c>
      <c r="R10" s="70" t="s">
        <v>129</v>
      </c>
      <c r="S10" s="70" t="s">
        <v>130</v>
      </c>
      <c r="T10" s="70" t="s">
        <v>122</v>
      </c>
      <c r="U10" s="70" t="s">
        <v>131</v>
      </c>
      <c r="V10" s="155" t="s">
        <v>132</v>
      </c>
      <c r="W10" s="155" t="s">
        <v>46</v>
      </c>
      <c r="X10" s="155" t="s">
        <v>46</v>
      </c>
      <c r="Y10" s="96" t="s">
        <v>133</v>
      </c>
      <c r="Z10" s="96" t="s">
        <v>47</v>
      </c>
      <c r="AA10" s="97" t="s">
        <v>134</v>
      </c>
      <c r="AB10" s="143"/>
      <c r="AC10" s="105">
        <f t="shared" si="2"/>
        <v>0</v>
      </c>
      <c r="AD10" s="106">
        <f t="shared" si="3"/>
        <v>9.9999999999999645E-2</v>
      </c>
    </row>
    <row r="11" spans="1:30" s="66" customFormat="1" ht="142.5" hidden="1" customHeight="1" x14ac:dyDescent="0.15">
      <c r="A11" s="5">
        <f t="shared" si="0"/>
        <v>8</v>
      </c>
      <c r="B11" s="187" t="s">
        <v>135</v>
      </c>
      <c r="C11" s="72" t="s">
        <v>136</v>
      </c>
      <c r="D11" s="72" t="s">
        <v>137</v>
      </c>
      <c r="E11" s="72" t="s">
        <v>138</v>
      </c>
      <c r="F11" s="72" t="s">
        <v>139</v>
      </c>
      <c r="G11" s="72" t="s">
        <v>140</v>
      </c>
      <c r="H11" s="72" t="s">
        <v>37</v>
      </c>
      <c r="I11" s="70" t="s">
        <v>141</v>
      </c>
      <c r="J11" s="72" t="s">
        <v>142</v>
      </c>
      <c r="K11" s="71" t="s">
        <v>143</v>
      </c>
      <c r="L11" s="72">
        <v>130.18</v>
      </c>
      <c r="M11" s="128">
        <v>100.18</v>
      </c>
      <c r="N11" s="128">
        <v>30</v>
      </c>
      <c r="O11" s="127">
        <f t="shared" si="1"/>
        <v>30</v>
      </c>
      <c r="P11" s="72" t="s">
        <v>144</v>
      </c>
      <c r="Q11" s="72">
        <v>13901828599</v>
      </c>
      <c r="R11" s="72" t="s">
        <v>145</v>
      </c>
      <c r="S11" s="165" t="s">
        <v>146</v>
      </c>
      <c r="T11" s="72" t="s">
        <v>137</v>
      </c>
      <c r="U11" s="72" t="s">
        <v>147</v>
      </c>
      <c r="V11" s="72" t="s">
        <v>148</v>
      </c>
      <c r="W11" s="74" t="s">
        <v>46</v>
      </c>
      <c r="X11" s="74" t="s">
        <v>46</v>
      </c>
      <c r="Y11" s="138" t="s">
        <v>149</v>
      </c>
      <c r="Z11" s="138" t="s">
        <v>63</v>
      </c>
      <c r="AA11" s="139" t="s">
        <v>150</v>
      </c>
      <c r="AB11" s="145" t="s">
        <v>151</v>
      </c>
      <c r="AC11" s="105">
        <f t="shared" si="2"/>
        <v>0</v>
      </c>
      <c r="AD11" s="106">
        <f t="shared" si="3"/>
        <v>5.4000000000002046E-2</v>
      </c>
    </row>
    <row r="12" spans="1:30" s="66" customFormat="1" ht="189.75" hidden="1" customHeight="1" x14ac:dyDescent="0.15">
      <c r="A12" s="5">
        <f t="shared" si="0"/>
        <v>9</v>
      </c>
      <c r="B12" s="187" t="s">
        <v>152</v>
      </c>
      <c r="C12" s="72" t="s">
        <v>136</v>
      </c>
      <c r="D12" s="72" t="s">
        <v>153</v>
      </c>
      <c r="E12" s="72" t="s">
        <v>138</v>
      </c>
      <c r="F12" s="72" t="s">
        <v>154</v>
      </c>
      <c r="G12" s="72" t="s">
        <v>155</v>
      </c>
      <c r="H12" s="72" t="s">
        <v>37</v>
      </c>
      <c r="I12" s="125" t="s">
        <v>111</v>
      </c>
      <c r="J12" s="72" t="s">
        <v>156</v>
      </c>
      <c r="K12" s="71" t="s">
        <v>157</v>
      </c>
      <c r="L12" s="125">
        <v>26</v>
      </c>
      <c r="M12" s="128">
        <v>20</v>
      </c>
      <c r="N12" s="128">
        <v>6</v>
      </c>
      <c r="O12" s="127">
        <f t="shared" si="1"/>
        <v>6</v>
      </c>
      <c r="P12" s="72" t="s">
        <v>158</v>
      </c>
      <c r="Q12" s="72">
        <v>13611771745</v>
      </c>
      <c r="R12" s="72" t="s">
        <v>159</v>
      </c>
      <c r="S12" s="166" t="s">
        <v>160</v>
      </c>
      <c r="T12" s="72" t="s">
        <v>153</v>
      </c>
      <c r="U12" s="72" t="s">
        <v>161</v>
      </c>
      <c r="V12" s="74" t="s">
        <v>162</v>
      </c>
      <c r="W12" s="74" t="s">
        <v>46</v>
      </c>
      <c r="X12" s="74" t="s">
        <v>61</v>
      </c>
      <c r="Y12" s="99" t="s">
        <v>77</v>
      </c>
      <c r="Z12" s="138" t="s">
        <v>63</v>
      </c>
      <c r="AA12" s="90" t="s">
        <v>163</v>
      </c>
      <c r="AB12" s="145"/>
      <c r="AC12" s="105">
        <f t="shared" si="2"/>
        <v>0</v>
      </c>
      <c r="AD12" s="106">
        <f t="shared" si="3"/>
        <v>0</v>
      </c>
    </row>
    <row r="13" spans="1:30" s="66" customFormat="1" ht="75" hidden="1" customHeight="1" x14ac:dyDescent="0.15">
      <c r="A13" s="5">
        <f t="shared" si="0"/>
        <v>10</v>
      </c>
      <c r="B13" s="72" t="s">
        <v>164</v>
      </c>
      <c r="C13" s="72" t="s">
        <v>136</v>
      </c>
      <c r="D13" s="72" t="s">
        <v>165</v>
      </c>
      <c r="E13" s="72" t="s">
        <v>34</v>
      </c>
      <c r="F13" s="72" t="s">
        <v>166</v>
      </c>
      <c r="G13" s="72" t="s">
        <v>167</v>
      </c>
      <c r="H13" s="72" t="s">
        <v>37</v>
      </c>
      <c r="I13" s="72" t="s">
        <v>53</v>
      </c>
      <c r="J13" s="72" t="s">
        <v>168</v>
      </c>
      <c r="K13" s="71" t="s">
        <v>169</v>
      </c>
      <c r="L13" s="125">
        <v>21.29</v>
      </c>
      <c r="M13" s="128">
        <v>16.38</v>
      </c>
      <c r="N13" s="128">
        <v>4.91</v>
      </c>
      <c r="O13" s="127">
        <f t="shared" si="1"/>
        <v>4.91</v>
      </c>
      <c r="P13" s="72" t="s">
        <v>170</v>
      </c>
      <c r="Q13" s="72">
        <v>13601698567</v>
      </c>
      <c r="R13" s="72" t="s">
        <v>171</v>
      </c>
      <c r="S13" s="167" t="s">
        <v>172</v>
      </c>
      <c r="T13" s="72" t="s">
        <v>165</v>
      </c>
      <c r="U13" s="72" t="s">
        <v>173</v>
      </c>
      <c r="V13" s="74" t="s">
        <v>174</v>
      </c>
      <c r="W13" s="74" t="s">
        <v>46</v>
      </c>
      <c r="X13" s="74" t="s">
        <v>46</v>
      </c>
      <c r="Y13" s="171">
        <v>0.91469999999999996</v>
      </c>
      <c r="Z13" s="99" t="s">
        <v>47</v>
      </c>
      <c r="AA13" s="97" t="s">
        <v>134</v>
      </c>
      <c r="AC13" s="105">
        <f t="shared" si="2"/>
        <v>0</v>
      </c>
      <c r="AD13" s="106">
        <f t="shared" si="3"/>
        <v>3.9999999999995595E-3</v>
      </c>
    </row>
    <row r="14" spans="1:30" s="66" customFormat="1" ht="135" hidden="1" customHeight="1" x14ac:dyDescent="0.15">
      <c r="A14" s="5">
        <f t="shared" si="0"/>
        <v>11</v>
      </c>
      <c r="B14" s="72" t="s">
        <v>175</v>
      </c>
      <c r="C14" s="72" t="s">
        <v>136</v>
      </c>
      <c r="D14" s="72" t="s">
        <v>176</v>
      </c>
      <c r="E14" s="72" t="s">
        <v>81</v>
      </c>
      <c r="F14" s="72" t="s">
        <v>177</v>
      </c>
      <c r="G14" s="72" t="s">
        <v>178</v>
      </c>
      <c r="H14" s="72" t="s">
        <v>179</v>
      </c>
      <c r="I14" s="72" t="s">
        <v>180</v>
      </c>
      <c r="J14" s="72" t="s">
        <v>181</v>
      </c>
      <c r="K14" s="71" t="s">
        <v>182</v>
      </c>
      <c r="L14" s="125">
        <v>26</v>
      </c>
      <c r="M14" s="128">
        <v>20</v>
      </c>
      <c r="N14" s="128">
        <v>6</v>
      </c>
      <c r="O14" s="127">
        <f t="shared" si="1"/>
        <v>6</v>
      </c>
      <c r="P14" s="72" t="s">
        <v>183</v>
      </c>
      <c r="Q14" s="72">
        <v>18616555387</v>
      </c>
      <c r="R14" s="72" t="s">
        <v>184</v>
      </c>
      <c r="S14" s="165" t="s">
        <v>185</v>
      </c>
      <c r="T14" s="72" t="s">
        <v>176</v>
      </c>
      <c r="U14" s="72" t="s">
        <v>186</v>
      </c>
      <c r="V14" s="74" t="s">
        <v>187</v>
      </c>
      <c r="W14" s="74" t="s">
        <v>46</v>
      </c>
      <c r="X14" s="74" t="s">
        <v>46</v>
      </c>
      <c r="Y14" s="99" t="s">
        <v>77</v>
      </c>
      <c r="Z14" s="99" t="s">
        <v>119</v>
      </c>
      <c r="AA14" s="139"/>
      <c r="AC14" s="105">
        <f t="shared" si="2"/>
        <v>0</v>
      </c>
      <c r="AD14" s="106">
        <f t="shared" si="3"/>
        <v>0</v>
      </c>
    </row>
    <row r="15" spans="1:30" s="66" customFormat="1" ht="117.75" hidden="1" customHeight="1" x14ac:dyDescent="0.15">
      <c r="A15" s="5">
        <f t="shared" si="0"/>
        <v>12</v>
      </c>
      <c r="B15" s="72" t="s">
        <v>188</v>
      </c>
      <c r="C15" s="72" t="s">
        <v>136</v>
      </c>
      <c r="D15" s="72" t="s">
        <v>189</v>
      </c>
      <c r="E15" s="72" t="s">
        <v>34</v>
      </c>
      <c r="F15" s="72" t="s">
        <v>190</v>
      </c>
      <c r="G15" s="72" t="s">
        <v>191</v>
      </c>
      <c r="H15" s="72" t="s">
        <v>179</v>
      </c>
      <c r="I15" s="72" t="s">
        <v>192</v>
      </c>
      <c r="J15" s="72" t="s">
        <v>142</v>
      </c>
      <c r="K15" s="71" t="s">
        <v>193</v>
      </c>
      <c r="L15" s="125">
        <v>38.4</v>
      </c>
      <c r="M15" s="128">
        <v>29.54</v>
      </c>
      <c r="N15" s="128">
        <v>8.86</v>
      </c>
      <c r="O15" s="127">
        <f t="shared" si="1"/>
        <v>8.86</v>
      </c>
      <c r="P15" s="72" t="s">
        <v>194</v>
      </c>
      <c r="Q15" s="72" t="s">
        <v>195</v>
      </c>
      <c r="R15" s="72" t="s">
        <v>196</v>
      </c>
      <c r="S15" s="167" t="s">
        <v>197</v>
      </c>
      <c r="T15" s="72" t="s">
        <v>189</v>
      </c>
      <c r="U15" s="72" t="s">
        <v>198</v>
      </c>
      <c r="V15" s="74" t="s">
        <v>199</v>
      </c>
      <c r="W15" s="74" t="s">
        <v>46</v>
      </c>
      <c r="X15" s="74" t="s">
        <v>61</v>
      </c>
      <c r="Y15" s="74" t="s">
        <v>200</v>
      </c>
      <c r="Z15" s="138" t="s">
        <v>47</v>
      </c>
      <c r="AA15" s="97" t="s">
        <v>134</v>
      </c>
      <c r="AC15" s="105">
        <f t="shared" si="2"/>
        <v>0</v>
      </c>
      <c r="AD15" s="106">
        <f t="shared" si="3"/>
        <v>2.0000000000006679E-3</v>
      </c>
    </row>
    <row r="16" spans="1:30" s="66" customFormat="1" ht="230.25" hidden="1" customHeight="1" x14ac:dyDescent="0.15">
      <c r="A16" s="5">
        <f t="shared" si="0"/>
        <v>13</v>
      </c>
      <c r="B16" s="72" t="s">
        <v>201</v>
      </c>
      <c r="C16" s="72" t="s">
        <v>136</v>
      </c>
      <c r="D16" s="72" t="s">
        <v>202</v>
      </c>
      <c r="E16" s="72" t="s">
        <v>34</v>
      </c>
      <c r="F16" s="72" t="s">
        <v>203</v>
      </c>
      <c r="G16" s="72" t="s">
        <v>204</v>
      </c>
      <c r="H16" s="72" t="s">
        <v>179</v>
      </c>
      <c r="I16" s="72" t="s">
        <v>205</v>
      </c>
      <c r="J16" s="72" t="s">
        <v>206</v>
      </c>
      <c r="K16" s="71" t="s">
        <v>207</v>
      </c>
      <c r="L16" s="125">
        <v>32.5</v>
      </c>
      <c r="M16" s="128">
        <v>25</v>
      </c>
      <c r="N16" s="128">
        <v>7.5</v>
      </c>
      <c r="O16" s="127">
        <f t="shared" si="1"/>
        <v>7.5</v>
      </c>
      <c r="P16" s="72" t="s">
        <v>208</v>
      </c>
      <c r="Q16" s="72">
        <v>18774884903</v>
      </c>
      <c r="R16" s="72" t="s">
        <v>209</v>
      </c>
      <c r="S16" s="167" t="s">
        <v>210</v>
      </c>
      <c r="T16" s="72" t="s">
        <v>202</v>
      </c>
      <c r="U16" s="72" t="s">
        <v>211</v>
      </c>
      <c r="V16" s="74" t="s">
        <v>212</v>
      </c>
      <c r="W16" s="74" t="s">
        <v>46</v>
      </c>
      <c r="X16" s="74" t="s">
        <v>46</v>
      </c>
      <c r="Y16" s="171">
        <v>0.75829999999999997</v>
      </c>
      <c r="Z16" s="99" t="s">
        <v>63</v>
      </c>
      <c r="AA16" s="90" t="s">
        <v>213</v>
      </c>
      <c r="AC16" s="105">
        <f t="shared" si="2"/>
        <v>0</v>
      </c>
      <c r="AD16" s="106">
        <f t="shared" si="3"/>
        <v>0</v>
      </c>
    </row>
    <row r="17" spans="1:31" s="66" customFormat="1" ht="97.5" hidden="1" customHeight="1" x14ac:dyDescent="0.15">
      <c r="A17" s="5">
        <f t="shared" si="0"/>
        <v>14</v>
      </c>
      <c r="B17" s="72" t="s">
        <v>214</v>
      </c>
      <c r="C17" s="72" t="s">
        <v>215</v>
      </c>
      <c r="D17" s="72" t="s">
        <v>216</v>
      </c>
      <c r="E17" s="72" t="s">
        <v>81</v>
      </c>
      <c r="F17" s="72" t="s">
        <v>217</v>
      </c>
      <c r="G17" s="72" t="s">
        <v>218</v>
      </c>
      <c r="H17" s="72" t="s">
        <v>37</v>
      </c>
      <c r="I17" s="72" t="s">
        <v>219</v>
      </c>
      <c r="J17" s="72" t="s">
        <v>220</v>
      </c>
      <c r="K17" s="71" t="s">
        <v>221</v>
      </c>
      <c r="L17" s="128">
        <v>18</v>
      </c>
      <c r="M17" s="128">
        <v>13.85</v>
      </c>
      <c r="N17" s="128">
        <v>4.1500000000000004</v>
      </c>
      <c r="O17" s="127">
        <f t="shared" si="1"/>
        <v>4.1500000000000004</v>
      </c>
      <c r="P17" s="72" t="s">
        <v>222</v>
      </c>
      <c r="Q17" s="187" t="s">
        <v>223</v>
      </c>
      <c r="R17" s="72" t="s">
        <v>224</v>
      </c>
      <c r="S17" s="72" t="s">
        <v>225</v>
      </c>
      <c r="T17" s="72" t="s">
        <v>216</v>
      </c>
      <c r="U17" s="72" t="s">
        <v>226</v>
      </c>
      <c r="V17" s="187" t="s">
        <v>227</v>
      </c>
      <c r="W17" s="74" t="s">
        <v>46</v>
      </c>
      <c r="X17" s="74" t="s">
        <v>61</v>
      </c>
      <c r="Y17" s="99" t="s">
        <v>77</v>
      </c>
      <c r="Z17" s="99" t="s">
        <v>105</v>
      </c>
      <c r="AA17" s="90" t="s">
        <v>228</v>
      </c>
      <c r="AB17" s="145"/>
      <c r="AC17" s="105">
        <f t="shared" si="2"/>
        <v>0</v>
      </c>
      <c r="AD17" s="106">
        <f t="shared" si="3"/>
        <v>4.9999999999990052E-3</v>
      </c>
    </row>
    <row r="18" spans="1:31" s="66" customFormat="1" ht="81" hidden="1" x14ac:dyDescent="0.15">
      <c r="A18" s="5">
        <f t="shared" si="0"/>
        <v>15</v>
      </c>
      <c r="B18" s="72" t="s">
        <v>229</v>
      </c>
      <c r="C18" s="72" t="s">
        <v>215</v>
      </c>
      <c r="D18" s="72" t="s">
        <v>230</v>
      </c>
      <c r="E18" s="72" t="s">
        <v>34</v>
      </c>
      <c r="F18" s="72" t="s">
        <v>231</v>
      </c>
      <c r="G18" s="72" t="s">
        <v>232</v>
      </c>
      <c r="H18" s="72" t="s">
        <v>37</v>
      </c>
      <c r="I18" s="72" t="s">
        <v>97</v>
      </c>
      <c r="J18" s="72" t="s">
        <v>233</v>
      </c>
      <c r="K18" s="71" t="s">
        <v>234</v>
      </c>
      <c r="L18" s="128">
        <v>19.5</v>
      </c>
      <c r="M18" s="128">
        <v>15</v>
      </c>
      <c r="N18" s="128">
        <v>4.5</v>
      </c>
      <c r="O18" s="127">
        <f t="shared" si="1"/>
        <v>4.5</v>
      </c>
      <c r="P18" s="72" t="s">
        <v>235</v>
      </c>
      <c r="Q18" s="72">
        <v>13608865921</v>
      </c>
      <c r="R18" s="72" t="s">
        <v>236</v>
      </c>
      <c r="S18" s="72" t="s">
        <v>237</v>
      </c>
      <c r="T18" s="72" t="s">
        <v>230</v>
      </c>
      <c r="U18" s="72" t="s">
        <v>238</v>
      </c>
      <c r="V18" s="72" t="s">
        <v>239</v>
      </c>
      <c r="W18" s="74" t="s">
        <v>46</v>
      </c>
      <c r="X18" s="74" t="s">
        <v>61</v>
      </c>
      <c r="Y18" s="72" t="s">
        <v>240</v>
      </c>
      <c r="Z18" s="99" t="s">
        <v>63</v>
      </c>
      <c r="AA18" s="139" t="s">
        <v>241</v>
      </c>
      <c r="AC18" s="105">
        <f t="shared" si="2"/>
        <v>0</v>
      </c>
      <c r="AD18" s="106">
        <f t="shared" si="3"/>
        <v>0</v>
      </c>
    </row>
    <row r="19" spans="1:31" s="66" customFormat="1" ht="102" hidden="1" customHeight="1" x14ac:dyDescent="0.15">
      <c r="A19" s="5">
        <f t="shared" si="0"/>
        <v>16</v>
      </c>
      <c r="B19" s="72" t="s">
        <v>242</v>
      </c>
      <c r="C19" s="72" t="s">
        <v>215</v>
      </c>
      <c r="D19" s="72" t="s">
        <v>243</v>
      </c>
      <c r="E19" s="72" t="s">
        <v>244</v>
      </c>
      <c r="F19" s="72" t="s">
        <v>245</v>
      </c>
      <c r="G19" s="72" t="s">
        <v>246</v>
      </c>
      <c r="H19" s="72" t="s">
        <v>37</v>
      </c>
      <c r="I19" s="72" t="s">
        <v>247</v>
      </c>
      <c r="J19" s="72" t="s">
        <v>248</v>
      </c>
      <c r="K19" s="71" t="s">
        <v>249</v>
      </c>
      <c r="L19" s="128">
        <v>49.4</v>
      </c>
      <c r="M19" s="128">
        <v>38</v>
      </c>
      <c r="N19" s="128">
        <v>11.4</v>
      </c>
      <c r="O19" s="127">
        <f t="shared" si="1"/>
        <v>11.4</v>
      </c>
      <c r="P19" s="72" t="s">
        <v>250</v>
      </c>
      <c r="Q19" s="72">
        <v>13661940610</v>
      </c>
      <c r="R19" s="72" t="s">
        <v>251</v>
      </c>
      <c r="S19" s="72" t="s">
        <v>252</v>
      </c>
      <c r="T19" s="72" t="s">
        <v>243</v>
      </c>
      <c r="U19" s="72" t="s">
        <v>253</v>
      </c>
      <c r="V19" s="72" t="s">
        <v>254</v>
      </c>
      <c r="W19" s="74" t="s">
        <v>46</v>
      </c>
      <c r="X19" s="74" t="s">
        <v>61</v>
      </c>
      <c r="Y19" s="171">
        <v>0.81299999999999994</v>
      </c>
      <c r="Z19" s="99" t="s">
        <v>47</v>
      </c>
      <c r="AA19" s="97" t="s">
        <v>134</v>
      </c>
      <c r="AC19" s="105">
        <f t="shared" si="2"/>
        <v>0</v>
      </c>
      <c r="AD19" s="106">
        <f t="shared" si="3"/>
        <v>0</v>
      </c>
    </row>
    <row r="20" spans="1:31" s="35" customFormat="1" ht="81" hidden="1" x14ac:dyDescent="0.15">
      <c r="A20" s="5">
        <f t="shared" si="0"/>
        <v>17</v>
      </c>
      <c r="B20" s="72" t="s">
        <v>255</v>
      </c>
      <c r="C20" s="72" t="s">
        <v>215</v>
      </c>
      <c r="D20" s="72" t="s">
        <v>243</v>
      </c>
      <c r="E20" s="72" t="s">
        <v>244</v>
      </c>
      <c r="F20" s="72" t="s">
        <v>245</v>
      </c>
      <c r="G20" s="72" t="s">
        <v>256</v>
      </c>
      <c r="H20" s="72" t="s">
        <v>179</v>
      </c>
      <c r="I20" s="72" t="s">
        <v>257</v>
      </c>
      <c r="J20" s="72" t="s">
        <v>248</v>
      </c>
      <c r="K20" s="71" t="s">
        <v>258</v>
      </c>
      <c r="L20" s="128">
        <v>13</v>
      </c>
      <c r="M20" s="128">
        <v>10</v>
      </c>
      <c r="N20" s="128">
        <v>3</v>
      </c>
      <c r="O20" s="127">
        <f t="shared" si="1"/>
        <v>3</v>
      </c>
      <c r="P20" s="72" t="s">
        <v>250</v>
      </c>
      <c r="Q20" s="72">
        <v>13661940610</v>
      </c>
      <c r="R20" s="72" t="s">
        <v>251</v>
      </c>
      <c r="S20" s="72" t="s">
        <v>252</v>
      </c>
      <c r="T20" s="72" t="s">
        <v>243</v>
      </c>
      <c r="U20" s="72" t="s">
        <v>253</v>
      </c>
      <c r="V20" s="72" t="s">
        <v>254</v>
      </c>
      <c r="W20" s="74" t="s">
        <v>46</v>
      </c>
      <c r="X20" s="74" t="s">
        <v>61</v>
      </c>
      <c r="Y20" s="171">
        <v>0.81299999999999994</v>
      </c>
      <c r="Z20" s="99" t="s">
        <v>47</v>
      </c>
      <c r="AA20" s="90" t="s">
        <v>259</v>
      </c>
      <c r="AB20" s="66"/>
      <c r="AC20" s="105">
        <f t="shared" si="2"/>
        <v>0</v>
      </c>
      <c r="AD20" s="106">
        <f t="shared" si="3"/>
        <v>0</v>
      </c>
    </row>
    <row r="21" spans="1:31" s="66" customFormat="1" ht="94.5" hidden="1" x14ac:dyDescent="0.15">
      <c r="A21" s="5">
        <f t="shared" si="0"/>
        <v>18</v>
      </c>
      <c r="B21" s="72" t="s">
        <v>260</v>
      </c>
      <c r="C21" s="72" t="s">
        <v>215</v>
      </c>
      <c r="D21" s="72" t="s">
        <v>261</v>
      </c>
      <c r="E21" s="72" t="s">
        <v>138</v>
      </c>
      <c r="F21" s="72" t="s">
        <v>262</v>
      </c>
      <c r="G21" s="72" t="s">
        <v>263</v>
      </c>
      <c r="H21" s="72" t="s">
        <v>37</v>
      </c>
      <c r="I21" s="72" t="s">
        <v>264</v>
      </c>
      <c r="J21" s="72" t="s">
        <v>265</v>
      </c>
      <c r="K21" s="71" t="s">
        <v>266</v>
      </c>
      <c r="L21" s="128">
        <v>110</v>
      </c>
      <c r="M21" s="128">
        <v>90</v>
      </c>
      <c r="N21" s="128">
        <v>20</v>
      </c>
      <c r="O21" s="127">
        <f t="shared" si="1"/>
        <v>20</v>
      </c>
      <c r="P21" s="72" t="s">
        <v>267</v>
      </c>
      <c r="Q21" s="72">
        <v>13764254688</v>
      </c>
      <c r="R21" s="72" t="s">
        <v>268</v>
      </c>
      <c r="S21" s="72" t="s">
        <v>269</v>
      </c>
      <c r="T21" s="72" t="s">
        <v>261</v>
      </c>
      <c r="U21" s="72" t="s">
        <v>270</v>
      </c>
      <c r="V21" s="72" t="s">
        <v>271</v>
      </c>
      <c r="W21" s="74" t="s">
        <v>46</v>
      </c>
      <c r="X21" s="74" t="s">
        <v>61</v>
      </c>
      <c r="Y21" s="99" t="s">
        <v>77</v>
      </c>
      <c r="Z21" s="99" t="s">
        <v>63</v>
      </c>
      <c r="AA21" s="90" t="s">
        <v>272</v>
      </c>
      <c r="AB21" s="145" t="s">
        <v>273</v>
      </c>
      <c r="AC21" s="105">
        <f t="shared" si="2"/>
        <v>0</v>
      </c>
      <c r="AD21" s="106">
        <f t="shared" si="3"/>
        <v>7</v>
      </c>
    </row>
    <row r="22" spans="1:31" s="66" customFormat="1" ht="93.75" hidden="1" customHeight="1" x14ac:dyDescent="0.15">
      <c r="A22" s="5">
        <f t="shared" si="0"/>
        <v>19</v>
      </c>
      <c r="B22" s="72" t="s">
        <v>274</v>
      </c>
      <c r="C22" s="72" t="s">
        <v>215</v>
      </c>
      <c r="D22" s="72" t="s">
        <v>275</v>
      </c>
      <c r="E22" s="72" t="s">
        <v>34</v>
      </c>
      <c r="F22" s="72" t="s">
        <v>276</v>
      </c>
      <c r="G22" s="72" t="s">
        <v>277</v>
      </c>
      <c r="H22" s="72" t="s">
        <v>37</v>
      </c>
      <c r="I22" s="72" t="s">
        <v>278</v>
      </c>
      <c r="J22" s="72" t="s">
        <v>279</v>
      </c>
      <c r="K22" s="71" t="s">
        <v>280</v>
      </c>
      <c r="L22" s="158">
        <v>51</v>
      </c>
      <c r="M22" s="158">
        <v>39.229999999999997</v>
      </c>
      <c r="N22" s="161">
        <v>11.77</v>
      </c>
      <c r="O22" s="162">
        <f t="shared" si="1"/>
        <v>11.768999999999998</v>
      </c>
      <c r="P22" s="72" t="s">
        <v>281</v>
      </c>
      <c r="Q22" s="72">
        <v>18916110240</v>
      </c>
      <c r="R22" s="72" t="s">
        <v>282</v>
      </c>
      <c r="S22" s="72" t="s">
        <v>283</v>
      </c>
      <c r="T22" s="72" t="s">
        <v>275</v>
      </c>
      <c r="U22" s="72" t="s">
        <v>284</v>
      </c>
      <c r="V22" s="72" t="s">
        <v>285</v>
      </c>
      <c r="W22" s="74" t="s">
        <v>46</v>
      </c>
      <c r="X22" s="74" t="s">
        <v>61</v>
      </c>
      <c r="Y22" s="171">
        <v>0.99029999999999996</v>
      </c>
      <c r="Z22" s="99" t="s">
        <v>47</v>
      </c>
      <c r="AA22" s="90" t="s">
        <v>286</v>
      </c>
      <c r="AC22" s="105">
        <f t="shared" si="2"/>
        <v>0</v>
      </c>
      <c r="AD22" s="106">
        <f t="shared" si="3"/>
        <v>-1.0000000000012221E-3</v>
      </c>
    </row>
    <row r="23" spans="1:31" s="35" customFormat="1" ht="81" hidden="1" x14ac:dyDescent="0.15">
      <c r="A23" s="5">
        <f t="shared" si="0"/>
        <v>20</v>
      </c>
      <c r="B23" s="72" t="s">
        <v>287</v>
      </c>
      <c r="C23" s="72" t="s">
        <v>215</v>
      </c>
      <c r="D23" s="72" t="s">
        <v>288</v>
      </c>
      <c r="E23" s="72" t="s">
        <v>34</v>
      </c>
      <c r="F23" s="72" t="s">
        <v>289</v>
      </c>
      <c r="G23" s="72" t="s">
        <v>191</v>
      </c>
      <c r="H23" s="72" t="s">
        <v>179</v>
      </c>
      <c r="I23" s="72" t="s">
        <v>97</v>
      </c>
      <c r="J23" s="72" t="s">
        <v>290</v>
      </c>
      <c r="K23" s="71" t="s">
        <v>291</v>
      </c>
      <c r="L23" s="128">
        <v>28</v>
      </c>
      <c r="M23" s="128">
        <v>21.54</v>
      </c>
      <c r="N23" s="128">
        <v>6.46</v>
      </c>
      <c r="O23" s="127">
        <f t="shared" si="1"/>
        <v>6.46</v>
      </c>
      <c r="P23" s="72" t="s">
        <v>292</v>
      </c>
      <c r="Q23" s="72">
        <v>18916169018</v>
      </c>
      <c r="R23" s="72" t="s">
        <v>293</v>
      </c>
      <c r="S23" s="72" t="s">
        <v>294</v>
      </c>
      <c r="T23" s="72" t="s">
        <v>288</v>
      </c>
      <c r="U23" s="72" t="s">
        <v>295</v>
      </c>
      <c r="V23" s="72" t="s">
        <v>296</v>
      </c>
      <c r="W23" s="74" t="s">
        <v>46</v>
      </c>
      <c r="X23" s="74" t="s">
        <v>61</v>
      </c>
      <c r="Y23" s="171" t="s">
        <v>297</v>
      </c>
      <c r="Z23" s="99" t="s">
        <v>47</v>
      </c>
      <c r="AA23" s="90" t="s">
        <v>259</v>
      </c>
      <c r="AB23" s="66"/>
      <c r="AC23" s="105">
        <f t="shared" si="2"/>
        <v>0</v>
      </c>
      <c r="AD23" s="106">
        <f t="shared" si="3"/>
        <v>1.9999999999997797E-3</v>
      </c>
    </row>
    <row r="24" spans="1:31" s="66" customFormat="1" ht="189" hidden="1" x14ac:dyDescent="0.15">
      <c r="A24" s="5">
        <f t="shared" si="0"/>
        <v>21</v>
      </c>
      <c r="B24" s="187" t="s">
        <v>298</v>
      </c>
      <c r="C24" s="72" t="s">
        <v>215</v>
      </c>
      <c r="D24" s="72" t="s">
        <v>299</v>
      </c>
      <c r="E24" s="72" t="s">
        <v>34</v>
      </c>
      <c r="F24" s="72" t="s">
        <v>300</v>
      </c>
      <c r="G24" s="72" t="s">
        <v>301</v>
      </c>
      <c r="H24" s="72" t="s">
        <v>37</v>
      </c>
      <c r="I24" s="72" t="s">
        <v>302</v>
      </c>
      <c r="J24" s="72" t="s">
        <v>303</v>
      </c>
      <c r="K24" s="71" t="s">
        <v>304</v>
      </c>
      <c r="L24" s="128">
        <v>30</v>
      </c>
      <c r="M24" s="128">
        <v>23.5</v>
      </c>
      <c r="N24" s="128">
        <v>6.5</v>
      </c>
      <c r="O24" s="127">
        <f t="shared" si="1"/>
        <v>6.5</v>
      </c>
      <c r="P24" s="72" t="s">
        <v>305</v>
      </c>
      <c r="Q24" s="72">
        <v>18789256345</v>
      </c>
      <c r="R24" s="72" t="s">
        <v>306</v>
      </c>
      <c r="S24" s="72" t="s">
        <v>307</v>
      </c>
      <c r="T24" s="72" t="s">
        <v>299</v>
      </c>
      <c r="U24" s="72" t="s">
        <v>308</v>
      </c>
      <c r="V24" s="187" t="s">
        <v>309</v>
      </c>
      <c r="W24" s="74" t="s">
        <v>46</v>
      </c>
      <c r="X24" s="74" t="s">
        <v>61</v>
      </c>
      <c r="Y24" s="99" t="s">
        <v>77</v>
      </c>
      <c r="Z24" s="99" t="s">
        <v>63</v>
      </c>
      <c r="AA24" s="90" t="s">
        <v>310</v>
      </c>
      <c r="AB24" s="145"/>
      <c r="AC24" s="105">
        <f t="shared" si="2"/>
        <v>0</v>
      </c>
      <c r="AD24" s="106">
        <f t="shared" si="3"/>
        <v>0.54999999999999982</v>
      </c>
    </row>
    <row r="25" spans="1:31" s="66" customFormat="1" ht="78" hidden="1" customHeight="1" x14ac:dyDescent="0.15">
      <c r="A25" s="5">
        <f t="shared" si="0"/>
        <v>22</v>
      </c>
      <c r="B25" s="72" t="s">
        <v>311</v>
      </c>
      <c r="C25" s="72" t="s">
        <v>215</v>
      </c>
      <c r="D25" s="72" t="s">
        <v>299</v>
      </c>
      <c r="E25" s="72" t="s">
        <v>34</v>
      </c>
      <c r="F25" s="72" t="s">
        <v>312</v>
      </c>
      <c r="G25" s="72" t="s">
        <v>313</v>
      </c>
      <c r="H25" s="72" t="s">
        <v>37</v>
      </c>
      <c r="I25" s="72" t="s">
        <v>302</v>
      </c>
      <c r="J25" s="72" t="s">
        <v>314</v>
      </c>
      <c r="K25" s="71" t="s">
        <v>315</v>
      </c>
      <c r="L25" s="128">
        <v>40</v>
      </c>
      <c r="M25" s="128">
        <v>31</v>
      </c>
      <c r="N25" s="128">
        <v>9</v>
      </c>
      <c r="O25" s="127">
        <f t="shared" si="1"/>
        <v>9</v>
      </c>
      <c r="P25" s="72" t="s">
        <v>305</v>
      </c>
      <c r="Q25" s="72">
        <v>18789256345</v>
      </c>
      <c r="R25" s="72" t="s">
        <v>306</v>
      </c>
      <c r="S25" s="72" t="s">
        <v>307</v>
      </c>
      <c r="T25" s="72" t="s">
        <v>299</v>
      </c>
      <c r="U25" s="72" t="s">
        <v>308</v>
      </c>
      <c r="V25" s="187" t="s">
        <v>309</v>
      </c>
      <c r="W25" s="74" t="s">
        <v>46</v>
      </c>
      <c r="X25" s="74" t="s">
        <v>61</v>
      </c>
      <c r="Y25" s="99" t="s">
        <v>77</v>
      </c>
      <c r="Z25" s="99" t="s">
        <v>105</v>
      </c>
      <c r="AA25" s="90" t="s">
        <v>316</v>
      </c>
      <c r="AC25" s="105">
        <f t="shared" si="2"/>
        <v>0</v>
      </c>
      <c r="AD25" s="106">
        <f t="shared" si="3"/>
        <v>0.29999999999999893</v>
      </c>
      <c r="AE25" s="107"/>
    </row>
    <row r="26" spans="1:31" s="66" customFormat="1" ht="100.5" hidden="1" customHeight="1" x14ac:dyDescent="0.15">
      <c r="A26" s="5">
        <f t="shared" si="0"/>
        <v>23</v>
      </c>
      <c r="B26" s="72" t="s">
        <v>317</v>
      </c>
      <c r="C26" s="72" t="s">
        <v>215</v>
      </c>
      <c r="D26" s="72" t="s">
        <v>318</v>
      </c>
      <c r="E26" s="72" t="s">
        <v>34</v>
      </c>
      <c r="F26" s="72" t="s">
        <v>319</v>
      </c>
      <c r="G26" s="72" t="s">
        <v>320</v>
      </c>
      <c r="H26" s="72" t="s">
        <v>37</v>
      </c>
      <c r="I26" s="72" t="s">
        <v>53</v>
      </c>
      <c r="J26" s="72" t="s">
        <v>248</v>
      </c>
      <c r="K26" s="86" t="s">
        <v>321</v>
      </c>
      <c r="L26" s="128">
        <v>217</v>
      </c>
      <c r="M26" s="128">
        <v>167</v>
      </c>
      <c r="N26" s="128">
        <v>50</v>
      </c>
      <c r="O26" s="127">
        <f t="shared" si="1"/>
        <v>50</v>
      </c>
      <c r="P26" s="72" t="s">
        <v>322</v>
      </c>
      <c r="Q26" s="72">
        <v>13980978285</v>
      </c>
      <c r="R26" s="72" t="s">
        <v>323</v>
      </c>
      <c r="S26" s="72" t="s">
        <v>324</v>
      </c>
      <c r="T26" s="72" t="s">
        <v>318</v>
      </c>
      <c r="U26" s="72" t="s">
        <v>325</v>
      </c>
      <c r="V26" s="72" t="s">
        <v>326</v>
      </c>
      <c r="W26" s="74" t="s">
        <v>46</v>
      </c>
      <c r="X26" s="74" t="s">
        <v>61</v>
      </c>
      <c r="Y26" s="171">
        <v>0.69079999999999997</v>
      </c>
      <c r="Z26" s="99" t="s">
        <v>47</v>
      </c>
      <c r="AA26" s="90" t="s">
        <v>327</v>
      </c>
      <c r="AC26" s="105">
        <f t="shared" si="2"/>
        <v>0</v>
      </c>
      <c r="AD26" s="106">
        <f t="shared" si="3"/>
        <v>0.10000000000000142</v>
      </c>
    </row>
    <row r="27" spans="1:31" s="66" customFormat="1" ht="108.75" hidden="1" customHeight="1" x14ac:dyDescent="0.15">
      <c r="A27" s="5">
        <f t="shared" si="0"/>
        <v>24</v>
      </c>
      <c r="B27" s="187" t="s">
        <v>328</v>
      </c>
      <c r="C27" s="72" t="s">
        <v>215</v>
      </c>
      <c r="D27" s="72" t="s">
        <v>329</v>
      </c>
      <c r="E27" s="72" t="s">
        <v>138</v>
      </c>
      <c r="F27" s="72" t="s">
        <v>330</v>
      </c>
      <c r="G27" s="72" t="s">
        <v>331</v>
      </c>
      <c r="H27" s="72" t="s">
        <v>37</v>
      </c>
      <c r="I27" s="72" t="s">
        <v>53</v>
      </c>
      <c r="J27" s="72" t="s">
        <v>248</v>
      </c>
      <c r="K27" s="71" t="s">
        <v>332</v>
      </c>
      <c r="L27" s="128">
        <v>151.80000000000001</v>
      </c>
      <c r="M27" s="128">
        <v>120</v>
      </c>
      <c r="N27" s="128">
        <v>31.8</v>
      </c>
      <c r="O27" s="127">
        <f t="shared" si="1"/>
        <v>31.8</v>
      </c>
      <c r="P27" s="72" t="s">
        <v>333</v>
      </c>
      <c r="Q27" s="72">
        <v>13801914993</v>
      </c>
      <c r="R27" s="72" t="s">
        <v>334</v>
      </c>
      <c r="S27" s="72" t="s">
        <v>335</v>
      </c>
      <c r="T27" s="72" t="s">
        <v>329</v>
      </c>
      <c r="U27" s="72" t="s">
        <v>336</v>
      </c>
      <c r="V27" s="72" t="s">
        <v>337</v>
      </c>
      <c r="W27" s="74" t="s">
        <v>46</v>
      </c>
      <c r="X27" s="74" t="s">
        <v>61</v>
      </c>
      <c r="Y27" s="99" t="s">
        <v>77</v>
      </c>
      <c r="Z27" s="99" t="s">
        <v>63</v>
      </c>
      <c r="AA27" s="90" t="s">
        <v>338</v>
      </c>
      <c r="AC27" s="105">
        <f t="shared" si="2"/>
        <v>0</v>
      </c>
      <c r="AD27" s="106">
        <f t="shared" si="3"/>
        <v>4.1999999999999993</v>
      </c>
    </row>
    <row r="28" spans="1:31" s="66" customFormat="1" ht="135" hidden="1" x14ac:dyDescent="0.15">
      <c r="A28" s="5">
        <f t="shared" si="0"/>
        <v>25</v>
      </c>
      <c r="B28" s="72" t="s">
        <v>339</v>
      </c>
      <c r="C28" s="72" t="s">
        <v>215</v>
      </c>
      <c r="D28" s="72" t="s">
        <v>340</v>
      </c>
      <c r="E28" s="72" t="s">
        <v>244</v>
      </c>
      <c r="F28" s="72" t="s">
        <v>341</v>
      </c>
      <c r="G28" s="72" t="s">
        <v>342</v>
      </c>
      <c r="H28" s="72" t="s">
        <v>37</v>
      </c>
      <c r="I28" s="72" t="s">
        <v>343</v>
      </c>
      <c r="J28" s="72" t="s">
        <v>248</v>
      </c>
      <c r="K28" s="71" t="s">
        <v>344</v>
      </c>
      <c r="L28" s="128">
        <v>47</v>
      </c>
      <c r="M28" s="128">
        <v>36.5</v>
      </c>
      <c r="N28" s="128">
        <v>10.5</v>
      </c>
      <c r="O28" s="127">
        <f t="shared" si="1"/>
        <v>10.5</v>
      </c>
      <c r="P28" s="72" t="s">
        <v>345</v>
      </c>
      <c r="Q28" s="72" t="s">
        <v>346</v>
      </c>
      <c r="R28" s="72" t="s">
        <v>347</v>
      </c>
      <c r="S28" s="72" t="s">
        <v>348</v>
      </c>
      <c r="T28" s="72" t="s">
        <v>349</v>
      </c>
      <c r="U28" s="72" t="s">
        <v>350</v>
      </c>
      <c r="V28" s="72" t="s">
        <v>351</v>
      </c>
      <c r="W28" s="74" t="s">
        <v>46</v>
      </c>
      <c r="X28" s="74" t="s">
        <v>61</v>
      </c>
      <c r="Y28" s="171">
        <v>1.0426</v>
      </c>
      <c r="Z28" s="99" t="s">
        <v>47</v>
      </c>
      <c r="AA28" s="97" t="s">
        <v>134</v>
      </c>
      <c r="AC28" s="105">
        <f t="shared" si="2"/>
        <v>0</v>
      </c>
      <c r="AD28" s="106">
        <f t="shared" si="3"/>
        <v>0.44999999999999929</v>
      </c>
    </row>
    <row r="29" spans="1:31" s="66" customFormat="1" ht="108" hidden="1" customHeight="1" x14ac:dyDescent="0.15">
      <c r="A29" s="5">
        <f t="shared" si="0"/>
        <v>26</v>
      </c>
      <c r="B29" s="72" t="s">
        <v>352</v>
      </c>
      <c r="C29" s="72" t="s">
        <v>215</v>
      </c>
      <c r="D29" s="72" t="s">
        <v>353</v>
      </c>
      <c r="E29" s="72" t="s">
        <v>138</v>
      </c>
      <c r="F29" s="72" t="s">
        <v>354</v>
      </c>
      <c r="G29" s="72" t="s">
        <v>124</v>
      </c>
      <c r="H29" s="72" t="s">
        <v>37</v>
      </c>
      <c r="I29" s="72" t="s">
        <v>302</v>
      </c>
      <c r="J29" s="72" t="s">
        <v>355</v>
      </c>
      <c r="K29" s="71" t="s">
        <v>356</v>
      </c>
      <c r="L29" s="128">
        <v>115</v>
      </c>
      <c r="M29" s="128">
        <v>90</v>
      </c>
      <c r="N29" s="128">
        <v>25</v>
      </c>
      <c r="O29" s="127">
        <f t="shared" si="1"/>
        <v>25</v>
      </c>
      <c r="P29" s="72" t="s">
        <v>357</v>
      </c>
      <c r="Q29" s="72">
        <v>18117168153</v>
      </c>
      <c r="R29" s="72" t="s">
        <v>358</v>
      </c>
      <c r="S29" s="167" t="s">
        <v>359</v>
      </c>
      <c r="T29" s="72" t="s">
        <v>353</v>
      </c>
      <c r="U29" s="72" t="s">
        <v>360</v>
      </c>
      <c r="V29" s="74" t="s">
        <v>361</v>
      </c>
      <c r="W29" s="74" t="s">
        <v>46</v>
      </c>
      <c r="X29" s="74" t="s">
        <v>61</v>
      </c>
      <c r="Y29" s="138" t="s">
        <v>77</v>
      </c>
      <c r="Z29" s="138" t="s">
        <v>63</v>
      </c>
      <c r="AA29" s="90" t="s">
        <v>362</v>
      </c>
      <c r="AC29" s="105">
        <f t="shared" si="2"/>
        <v>0</v>
      </c>
      <c r="AD29" s="106">
        <f t="shared" si="3"/>
        <v>2</v>
      </c>
    </row>
    <row r="30" spans="1:31" s="66" customFormat="1" ht="115.5" hidden="1" customHeight="1" x14ac:dyDescent="0.15">
      <c r="A30" s="5">
        <f t="shared" si="0"/>
        <v>27</v>
      </c>
      <c r="B30" s="72" t="s">
        <v>363</v>
      </c>
      <c r="C30" s="72" t="s">
        <v>215</v>
      </c>
      <c r="D30" s="72" t="s">
        <v>50</v>
      </c>
      <c r="E30" s="72" t="s">
        <v>34</v>
      </c>
      <c r="F30" s="72" t="s">
        <v>364</v>
      </c>
      <c r="G30" s="72" t="s">
        <v>365</v>
      </c>
      <c r="H30" s="72" t="s">
        <v>37</v>
      </c>
      <c r="I30" s="72" t="s">
        <v>366</v>
      </c>
      <c r="J30" s="72" t="s">
        <v>248</v>
      </c>
      <c r="K30" s="71" t="s">
        <v>367</v>
      </c>
      <c r="L30" s="128">
        <v>35</v>
      </c>
      <c r="M30" s="128">
        <v>27</v>
      </c>
      <c r="N30" s="128">
        <v>8</v>
      </c>
      <c r="O30" s="127">
        <f t="shared" si="1"/>
        <v>8</v>
      </c>
      <c r="P30" s="72" t="s">
        <v>368</v>
      </c>
      <c r="Q30" s="168">
        <v>13701775220</v>
      </c>
      <c r="R30" s="72" t="s">
        <v>57</v>
      </c>
      <c r="S30" s="75" t="s">
        <v>58</v>
      </c>
      <c r="T30" s="72" t="s">
        <v>50</v>
      </c>
      <c r="U30" s="72" t="s">
        <v>59</v>
      </c>
      <c r="V30" s="74" t="s">
        <v>60</v>
      </c>
      <c r="W30" s="74" t="s">
        <v>46</v>
      </c>
      <c r="X30" s="74" t="s">
        <v>61</v>
      </c>
      <c r="Y30" s="96" t="s">
        <v>62</v>
      </c>
      <c r="Z30" s="138" t="s">
        <v>63</v>
      </c>
      <c r="AA30" s="142" t="s">
        <v>64</v>
      </c>
      <c r="AC30" s="105">
        <f t="shared" si="2"/>
        <v>0</v>
      </c>
      <c r="AD30" s="106">
        <f t="shared" si="3"/>
        <v>9.9999999999999645E-2</v>
      </c>
    </row>
    <row r="31" spans="1:31" s="66" customFormat="1" ht="94.5" hidden="1" x14ac:dyDescent="0.15">
      <c r="A31" s="5">
        <f t="shared" si="0"/>
        <v>28</v>
      </c>
      <c r="B31" s="188" t="s">
        <v>369</v>
      </c>
      <c r="C31" s="72" t="s">
        <v>215</v>
      </c>
      <c r="D31" s="72" t="s">
        <v>370</v>
      </c>
      <c r="E31" s="72" t="s">
        <v>81</v>
      </c>
      <c r="F31" s="72" t="s">
        <v>371</v>
      </c>
      <c r="G31" s="72" t="s">
        <v>372</v>
      </c>
      <c r="H31" s="72" t="s">
        <v>179</v>
      </c>
      <c r="I31" s="72" t="s">
        <v>373</v>
      </c>
      <c r="J31" s="72" t="s">
        <v>248</v>
      </c>
      <c r="K31" s="71" t="s">
        <v>374</v>
      </c>
      <c r="L31" s="128">
        <v>78</v>
      </c>
      <c r="M31" s="128">
        <v>60</v>
      </c>
      <c r="N31" s="128">
        <v>18</v>
      </c>
      <c r="O31" s="127">
        <f t="shared" si="1"/>
        <v>18</v>
      </c>
      <c r="P31" s="72" t="s">
        <v>375</v>
      </c>
      <c r="Q31" s="168">
        <v>15605033366</v>
      </c>
      <c r="R31" s="72" t="s">
        <v>376</v>
      </c>
      <c r="S31" s="75" t="s">
        <v>377</v>
      </c>
      <c r="T31" s="72" t="s">
        <v>370</v>
      </c>
      <c r="U31" s="72" t="s">
        <v>378</v>
      </c>
      <c r="V31" s="74" t="s">
        <v>379</v>
      </c>
      <c r="W31" s="74" t="s">
        <v>46</v>
      </c>
      <c r="X31" s="74" t="s">
        <v>61</v>
      </c>
      <c r="Y31" s="138" t="s">
        <v>77</v>
      </c>
      <c r="Z31" s="138" t="s">
        <v>63</v>
      </c>
      <c r="AA31" s="142" t="s">
        <v>380</v>
      </c>
      <c r="AC31" s="173"/>
      <c r="AD31" s="106">
        <f t="shared" si="3"/>
        <v>0</v>
      </c>
    </row>
    <row r="32" spans="1:31" s="35" customFormat="1" ht="90.75" hidden="1" customHeight="1" x14ac:dyDescent="0.15">
      <c r="A32" s="5">
        <f t="shared" si="0"/>
        <v>29</v>
      </c>
      <c r="B32" s="70" t="s">
        <v>381</v>
      </c>
      <c r="C32" s="72" t="s">
        <v>382</v>
      </c>
      <c r="D32" s="72" t="s">
        <v>383</v>
      </c>
      <c r="E32" s="72" t="s">
        <v>138</v>
      </c>
      <c r="F32" s="72" t="s">
        <v>384</v>
      </c>
      <c r="G32" s="72" t="s">
        <v>385</v>
      </c>
      <c r="H32" s="72" t="s">
        <v>37</v>
      </c>
      <c r="I32" s="72" t="s">
        <v>53</v>
      </c>
      <c r="J32" s="72" t="s">
        <v>386</v>
      </c>
      <c r="K32" s="71" t="s">
        <v>387</v>
      </c>
      <c r="L32" s="125">
        <v>10</v>
      </c>
      <c r="M32" s="125">
        <v>8</v>
      </c>
      <c r="N32" s="128">
        <v>2</v>
      </c>
      <c r="O32" s="127">
        <f t="shared" si="1"/>
        <v>2</v>
      </c>
      <c r="P32" s="72" t="s">
        <v>388</v>
      </c>
      <c r="Q32" s="74">
        <v>18616992855</v>
      </c>
      <c r="R32" s="72" t="s">
        <v>389</v>
      </c>
      <c r="S32" s="167" t="s">
        <v>390</v>
      </c>
      <c r="T32" s="72" t="s">
        <v>383</v>
      </c>
      <c r="U32" s="72" t="s">
        <v>391</v>
      </c>
      <c r="V32" s="74" t="s">
        <v>392</v>
      </c>
      <c r="W32" s="74" t="s">
        <v>46</v>
      </c>
      <c r="X32" s="74" t="s">
        <v>61</v>
      </c>
      <c r="Y32" s="172">
        <v>0.97919999999999996</v>
      </c>
      <c r="Z32" s="5" t="s">
        <v>47</v>
      </c>
      <c r="AA32" s="97" t="s">
        <v>134</v>
      </c>
      <c r="AC32" s="105">
        <f t="shared" ref="AC32:AC41" si="4">L32-M32-N32</f>
        <v>0</v>
      </c>
      <c r="AD32" s="106">
        <f t="shared" si="3"/>
        <v>0.39999999999999991</v>
      </c>
    </row>
    <row r="33" spans="1:30" s="35" customFormat="1" ht="131.25" hidden="1" customHeight="1" x14ac:dyDescent="0.15">
      <c r="A33" s="5">
        <f t="shared" si="0"/>
        <v>30</v>
      </c>
      <c r="B33" s="70" t="s">
        <v>393</v>
      </c>
      <c r="C33" s="72" t="s">
        <v>382</v>
      </c>
      <c r="D33" s="72" t="s">
        <v>394</v>
      </c>
      <c r="E33" s="72" t="s">
        <v>138</v>
      </c>
      <c r="F33" s="72" t="s">
        <v>395</v>
      </c>
      <c r="G33" s="72" t="s">
        <v>256</v>
      </c>
      <c r="H33" s="72" t="s">
        <v>179</v>
      </c>
      <c r="I33" s="72" t="s">
        <v>396</v>
      </c>
      <c r="J33" s="72" t="s">
        <v>397</v>
      </c>
      <c r="K33" s="71" t="s">
        <v>398</v>
      </c>
      <c r="L33" s="125">
        <v>34.32</v>
      </c>
      <c r="M33" s="125">
        <v>26.4</v>
      </c>
      <c r="N33" s="128">
        <v>7.92</v>
      </c>
      <c r="O33" s="127">
        <f t="shared" si="1"/>
        <v>7.919999999999999</v>
      </c>
      <c r="P33" s="72" t="s">
        <v>399</v>
      </c>
      <c r="Q33" s="187" t="s">
        <v>400</v>
      </c>
      <c r="R33" s="72" t="s">
        <v>401</v>
      </c>
      <c r="S33" s="167" t="s">
        <v>402</v>
      </c>
      <c r="T33" s="72" t="s">
        <v>394</v>
      </c>
      <c r="U33" s="72" t="s">
        <v>403</v>
      </c>
      <c r="V33" s="74" t="s">
        <v>404</v>
      </c>
      <c r="W33" s="75" t="s">
        <v>46</v>
      </c>
      <c r="X33" s="75" t="s">
        <v>61</v>
      </c>
      <c r="Y33" s="172">
        <v>0.42649999999999999</v>
      </c>
      <c r="Z33" s="5" t="s">
        <v>63</v>
      </c>
      <c r="AA33" s="101" t="s">
        <v>241</v>
      </c>
      <c r="AC33" s="105">
        <f t="shared" si="4"/>
        <v>0</v>
      </c>
      <c r="AD33" s="106">
        <f t="shared" si="3"/>
        <v>0</v>
      </c>
    </row>
    <row r="34" spans="1:30" s="35" customFormat="1" ht="193.5" hidden="1" customHeight="1" x14ac:dyDescent="0.15">
      <c r="A34" s="5">
        <f t="shared" si="0"/>
        <v>31</v>
      </c>
      <c r="B34" s="70" t="s">
        <v>405</v>
      </c>
      <c r="C34" s="72" t="s">
        <v>382</v>
      </c>
      <c r="D34" s="72" t="s">
        <v>406</v>
      </c>
      <c r="E34" s="72" t="s">
        <v>81</v>
      </c>
      <c r="F34" s="72" t="s">
        <v>407</v>
      </c>
      <c r="G34" s="72" t="s">
        <v>408</v>
      </c>
      <c r="H34" s="72" t="s">
        <v>37</v>
      </c>
      <c r="I34" s="72" t="s">
        <v>409</v>
      </c>
      <c r="J34" s="72" t="s">
        <v>410</v>
      </c>
      <c r="K34" s="71" t="s">
        <v>411</v>
      </c>
      <c r="L34" s="125">
        <v>130</v>
      </c>
      <c r="M34" s="125">
        <v>100</v>
      </c>
      <c r="N34" s="128">
        <v>30</v>
      </c>
      <c r="O34" s="127">
        <f t="shared" si="1"/>
        <v>30</v>
      </c>
      <c r="P34" s="72" t="s">
        <v>412</v>
      </c>
      <c r="Q34" s="72">
        <v>18817377935</v>
      </c>
      <c r="R34" s="72" t="s">
        <v>406</v>
      </c>
      <c r="S34" s="166" t="s">
        <v>413</v>
      </c>
      <c r="T34" s="72" t="s">
        <v>414</v>
      </c>
      <c r="U34" s="72" t="s">
        <v>415</v>
      </c>
      <c r="V34" s="74" t="s">
        <v>416</v>
      </c>
      <c r="W34" s="75" t="s">
        <v>61</v>
      </c>
      <c r="X34" s="75" t="s">
        <v>61</v>
      </c>
      <c r="Y34" s="138" t="s">
        <v>77</v>
      </c>
      <c r="Z34" s="5" t="s">
        <v>63</v>
      </c>
      <c r="AA34" s="82" t="s">
        <v>417</v>
      </c>
      <c r="AB34" s="146"/>
      <c r="AC34" s="105">
        <f t="shared" si="4"/>
        <v>0</v>
      </c>
      <c r="AD34" s="106">
        <f t="shared" si="3"/>
        <v>0</v>
      </c>
    </row>
    <row r="35" spans="1:30" s="35" customFormat="1" ht="135" hidden="1" x14ac:dyDescent="0.15">
      <c r="A35" s="5">
        <f t="shared" si="0"/>
        <v>32</v>
      </c>
      <c r="B35" s="70" t="s">
        <v>418</v>
      </c>
      <c r="C35" s="72" t="s">
        <v>382</v>
      </c>
      <c r="D35" s="72" t="s">
        <v>50</v>
      </c>
      <c r="E35" s="72" t="s">
        <v>34</v>
      </c>
      <c r="F35" s="72" t="s">
        <v>419</v>
      </c>
      <c r="G35" s="72" t="s">
        <v>124</v>
      </c>
      <c r="H35" s="72" t="s">
        <v>37</v>
      </c>
      <c r="I35" s="72" t="s">
        <v>53</v>
      </c>
      <c r="J35" s="72" t="s">
        <v>54</v>
      </c>
      <c r="K35" s="71" t="s">
        <v>420</v>
      </c>
      <c r="L35" s="72">
        <v>80</v>
      </c>
      <c r="M35" s="72">
        <v>62</v>
      </c>
      <c r="N35" s="128">
        <v>18</v>
      </c>
      <c r="O35" s="127">
        <f t="shared" si="1"/>
        <v>18</v>
      </c>
      <c r="P35" s="72" t="s">
        <v>56</v>
      </c>
      <c r="Q35" s="72">
        <v>13701775220</v>
      </c>
      <c r="R35" s="72" t="s">
        <v>57</v>
      </c>
      <c r="S35" s="72" t="s">
        <v>58</v>
      </c>
      <c r="T35" s="72" t="s">
        <v>50</v>
      </c>
      <c r="U35" s="72" t="s">
        <v>59</v>
      </c>
      <c r="V35" s="74" t="s">
        <v>60</v>
      </c>
      <c r="W35" s="74" t="s">
        <v>46</v>
      </c>
      <c r="X35" s="74" t="s">
        <v>61</v>
      </c>
      <c r="Y35" s="96" t="s">
        <v>62</v>
      </c>
      <c r="Z35" s="138" t="s">
        <v>63</v>
      </c>
      <c r="AA35" s="142" t="s">
        <v>64</v>
      </c>
      <c r="AC35" s="105">
        <f t="shared" si="4"/>
        <v>0</v>
      </c>
      <c r="AD35" s="106">
        <f t="shared" si="3"/>
        <v>0.59999999999999787</v>
      </c>
    </row>
    <row r="36" spans="1:30" s="35" customFormat="1" ht="141.75" hidden="1" customHeight="1" x14ac:dyDescent="0.15">
      <c r="A36" s="5">
        <f t="shared" si="0"/>
        <v>33</v>
      </c>
      <c r="B36" s="70" t="s">
        <v>421</v>
      </c>
      <c r="C36" s="72" t="s">
        <v>382</v>
      </c>
      <c r="D36" s="72" t="s">
        <v>422</v>
      </c>
      <c r="E36" s="72" t="s">
        <v>34</v>
      </c>
      <c r="F36" s="72" t="s">
        <v>423</v>
      </c>
      <c r="G36" s="72" t="s">
        <v>424</v>
      </c>
      <c r="H36" s="72" t="s">
        <v>37</v>
      </c>
      <c r="I36" s="70" t="s">
        <v>409</v>
      </c>
      <c r="J36" s="72" t="s">
        <v>425</v>
      </c>
      <c r="K36" s="71" t="s">
        <v>426</v>
      </c>
      <c r="L36" s="125">
        <v>130</v>
      </c>
      <c r="M36" s="125">
        <v>100</v>
      </c>
      <c r="N36" s="128">
        <v>30</v>
      </c>
      <c r="O36" s="127">
        <f t="shared" si="1"/>
        <v>30</v>
      </c>
      <c r="P36" s="72" t="s">
        <v>427</v>
      </c>
      <c r="Q36" s="72">
        <v>17717860314</v>
      </c>
      <c r="R36" s="72" t="s">
        <v>428</v>
      </c>
      <c r="S36" s="167" t="s">
        <v>429</v>
      </c>
      <c r="T36" s="72" t="s">
        <v>422</v>
      </c>
      <c r="U36" s="72" t="s">
        <v>430</v>
      </c>
      <c r="V36" s="74" t="s">
        <v>431</v>
      </c>
      <c r="W36" s="74" t="s">
        <v>46</v>
      </c>
      <c r="X36" s="74" t="s">
        <v>46</v>
      </c>
      <c r="Y36" s="172">
        <v>1.0108999999999999</v>
      </c>
      <c r="Z36" s="5" t="s">
        <v>47</v>
      </c>
      <c r="AA36" s="97" t="s">
        <v>134</v>
      </c>
      <c r="AB36" s="146" t="s">
        <v>432</v>
      </c>
      <c r="AC36" s="105">
        <f t="shared" si="4"/>
        <v>0</v>
      </c>
      <c r="AD36" s="106">
        <f t="shared" si="3"/>
        <v>0</v>
      </c>
    </row>
    <row r="37" spans="1:30" s="35" customFormat="1" ht="93" hidden="1" customHeight="1" x14ac:dyDescent="0.15">
      <c r="A37" s="5">
        <f t="shared" si="0"/>
        <v>34</v>
      </c>
      <c r="B37" s="70" t="s">
        <v>433</v>
      </c>
      <c r="C37" s="72" t="s">
        <v>382</v>
      </c>
      <c r="D37" s="72" t="s">
        <v>434</v>
      </c>
      <c r="E37" s="72" t="s">
        <v>34</v>
      </c>
      <c r="F37" s="72" t="s">
        <v>435</v>
      </c>
      <c r="G37" s="72" t="s">
        <v>436</v>
      </c>
      <c r="H37" s="72" t="s">
        <v>37</v>
      </c>
      <c r="I37" s="72" t="s">
        <v>264</v>
      </c>
      <c r="J37" s="72" t="s">
        <v>437</v>
      </c>
      <c r="K37" s="71" t="s">
        <v>438</v>
      </c>
      <c r="L37" s="125">
        <v>19.5</v>
      </c>
      <c r="M37" s="125">
        <v>15</v>
      </c>
      <c r="N37" s="128">
        <v>4.5</v>
      </c>
      <c r="O37" s="127">
        <f t="shared" si="1"/>
        <v>4.5</v>
      </c>
      <c r="P37" s="72" t="s">
        <v>439</v>
      </c>
      <c r="Q37" s="187" t="s">
        <v>440</v>
      </c>
      <c r="R37" s="72" t="s">
        <v>441</v>
      </c>
      <c r="S37" s="167" t="s">
        <v>442</v>
      </c>
      <c r="T37" s="72" t="s">
        <v>434</v>
      </c>
      <c r="U37" s="72" t="s">
        <v>443</v>
      </c>
      <c r="V37" s="74" t="s">
        <v>444</v>
      </c>
      <c r="W37" s="74" t="s">
        <v>46</v>
      </c>
      <c r="X37" s="74" t="s">
        <v>61</v>
      </c>
      <c r="Y37" s="5" t="s">
        <v>77</v>
      </c>
      <c r="Z37" s="5" t="s">
        <v>47</v>
      </c>
      <c r="AA37" s="82" t="s">
        <v>445</v>
      </c>
      <c r="AC37" s="105">
        <f t="shared" si="4"/>
        <v>0</v>
      </c>
      <c r="AD37" s="106">
        <f t="shared" si="3"/>
        <v>0</v>
      </c>
    </row>
    <row r="38" spans="1:30" s="35" customFormat="1" ht="127.5" hidden="1" customHeight="1" x14ac:dyDescent="0.15">
      <c r="A38" s="5">
        <f t="shared" si="0"/>
        <v>35</v>
      </c>
      <c r="B38" s="72" t="s">
        <v>446</v>
      </c>
      <c r="C38" s="72" t="s">
        <v>447</v>
      </c>
      <c r="D38" s="72" t="s">
        <v>448</v>
      </c>
      <c r="E38" s="72" t="s">
        <v>34</v>
      </c>
      <c r="F38" s="72" t="s">
        <v>449</v>
      </c>
      <c r="G38" s="72" t="s">
        <v>450</v>
      </c>
      <c r="H38" s="72" t="s">
        <v>37</v>
      </c>
      <c r="I38" s="72" t="s">
        <v>53</v>
      </c>
      <c r="J38" s="72" t="s">
        <v>451</v>
      </c>
      <c r="K38" s="71" t="s">
        <v>452</v>
      </c>
      <c r="L38" s="125">
        <v>232.3</v>
      </c>
      <c r="M38" s="125">
        <v>182.3</v>
      </c>
      <c r="N38" s="128">
        <v>50</v>
      </c>
      <c r="O38" s="127">
        <f t="shared" si="1"/>
        <v>50</v>
      </c>
      <c r="P38" s="72" t="s">
        <v>453</v>
      </c>
      <c r="Q38" s="72">
        <v>13485124770</v>
      </c>
      <c r="R38" s="72" t="s">
        <v>454</v>
      </c>
      <c r="S38" s="167" t="s">
        <v>455</v>
      </c>
      <c r="T38" s="72" t="s">
        <v>448</v>
      </c>
      <c r="U38" s="72" t="s">
        <v>456</v>
      </c>
      <c r="V38" s="74" t="s">
        <v>457</v>
      </c>
      <c r="W38" s="74" t="s">
        <v>46</v>
      </c>
      <c r="X38" s="74" t="s">
        <v>61</v>
      </c>
      <c r="Y38" s="172">
        <v>1.3068</v>
      </c>
      <c r="Z38" s="5" t="s">
        <v>47</v>
      </c>
      <c r="AA38" s="97" t="s">
        <v>134</v>
      </c>
      <c r="AC38" s="105">
        <f t="shared" si="4"/>
        <v>0</v>
      </c>
      <c r="AD38" s="106">
        <f t="shared" si="3"/>
        <v>4.6900000000000048</v>
      </c>
    </row>
    <row r="39" spans="1:30" s="35" customFormat="1" ht="93" hidden="1" customHeight="1" x14ac:dyDescent="0.15">
      <c r="A39" s="5">
        <f t="shared" si="0"/>
        <v>36</v>
      </c>
      <c r="B39" s="72" t="s">
        <v>458</v>
      </c>
      <c r="C39" s="72" t="s">
        <v>447</v>
      </c>
      <c r="D39" s="72" t="s">
        <v>459</v>
      </c>
      <c r="E39" s="72" t="s">
        <v>138</v>
      </c>
      <c r="F39" s="72" t="s">
        <v>460</v>
      </c>
      <c r="G39" s="72" t="s">
        <v>461</v>
      </c>
      <c r="H39" s="72" t="s">
        <v>37</v>
      </c>
      <c r="I39" s="72" t="s">
        <v>462</v>
      </c>
      <c r="J39" s="72" t="s">
        <v>463</v>
      </c>
      <c r="K39" s="71" t="s">
        <v>464</v>
      </c>
      <c r="L39" s="125">
        <v>48</v>
      </c>
      <c r="M39" s="125">
        <v>36.93</v>
      </c>
      <c r="N39" s="128">
        <v>11.07</v>
      </c>
      <c r="O39" s="127">
        <f t="shared" si="1"/>
        <v>11.07</v>
      </c>
      <c r="P39" s="72" t="s">
        <v>465</v>
      </c>
      <c r="Q39" s="187" t="s">
        <v>466</v>
      </c>
      <c r="R39" s="72" t="s">
        <v>467</v>
      </c>
      <c r="S39" s="167" t="s">
        <v>468</v>
      </c>
      <c r="T39" s="72" t="s">
        <v>459</v>
      </c>
      <c r="U39" s="72" t="s">
        <v>469</v>
      </c>
      <c r="V39" s="74" t="s">
        <v>470</v>
      </c>
      <c r="W39" s="74" t="s">
        <v>46</v>
      </c>
      <c r="X39" s="74" t="s">
        <v>46</v>
      </c>
      <c r="Y39" s="172">
        <v>0.9526</v>
      </c>
      <c r="Z39" s="5" t="s">
        <v>47</v>
      </c>
      <c r="AA39" s="97" t="s">
        <v>134</v>
      </c>
      <c r="AC39" s="105">
        <f t="shared" si="4"/>
        <v>0</v>
      </c>
      <c r="AD39" s="106">
        <f t="shared" si="3"/>
        <v>8.9999999999985647E-3</v>
      </c>
    </row>
    <row r="40" spans="1:30" s="35" customFormat="1" ht="143.25" hidden="1" customHeight="1" x14ac:dyDescent="0.15">
      <c r="A40" s="5">
        <f t="shared" si="0"/>
        <v>37</v>
      </c>
      <c r="B40" s="187" t="s">
        <v>471</v>
      </c>
      <c r="C40" s="72" t="s">
        <v>447</v>
      </c>
      <c r="D40" s="72" t="s">
        <v>472</v>
      </c>
      <c r="E40" s="72" t="s">
        <v>34</v>
      </c>
      <c r="F40" s="72" t="s">
        <v>473</v>
      </c>
      <c r="G40" s="72" t="s">
        <v>474</v>
      </c>
      <c r="H40" s="72" t="s">
        <v>37</v>
      </c>
      <c r="I40" s="72" t="s">
        <v>475</v>
      </c>
      <c r="J40" s="72" t="s">
        <v>112</v>
      </c>
      <c r="K40" s="71" t="s">
        <v>476</v>
      </c>
      <c r="L40" s="125">
        <v>96.2</v>
      </c>
      <c r="M40" s="125">
        <v>74</v>
      </c>
      <c r="N40" s="128">
        <v>22.2</v>
      </c>
      <c r="O40" s="127">
        <f t="shared" si="1"/>
        <v>22.2</v>
      </c>
      <c r="P40" s="72" t="s">
        <v>477</v>
      </c>
      <c r="Q40" s="72">
        <v>13311772712</v>
      </c>
      <c r="R40" s="72" t="s">
        <v>478</v>
      </c>
      <c r="S40" s="167" t="s">
        <v>479</v>
      </c>
      <c r="T40" s="72" t="s">
        <v>472</v>
      </c>
      <c r="U40" s="72" t="s">
        <v>480</v>
      </c>
      <c r="V40" s="74" t="s">
        <v>481</v>
      </c>
      <c r="W40" s="74" t="s">
        <v>46</v>
      </c>
      <c r="X40" s="74" t="s">
        <v>46</v>
      </c>
      <c r="Y40" s="172">
        <v>0.87690000000000001</v>
      </c>
      <c r="Z40" s="5" t="s">
        <v>47</v>
      </c>
      <c r="AA40" s="97" t="s">
        <v>134</v>
      </c>
      <c r="AC40" s="105">
        <f t="shared" si="4"/>
        <v>0</v>
      </c>
      <c r="AD40" s="106">
        <f t="shared" si="3"/>
        <v>0</v>
      </c>
    </row>
    <row r="41" spans="1:30" s="35" customFormat="1" ht="156.75" hidden="1" customHeight="1" x14ac:dyDescent="0.15">
      <c r="A41" s="5">
        <f t="shared" si="0"/>
        <v>38</v>
      </c>
      <c r="B41" s="72" t="s">
        <v>482</v>
      </c>
      <c r="C41" s="72" t="s">
        <v>447</v>
      </c>
      <c r="D41" s="72" t="s">
        <v>483</v>
      </c>
      <c r="E41" s="72" t="s">
        <v>34</v>
      </c>
      <c r="F41" s="72" t="s">
        <v>484</v>
      </c>
      <c r="G41" s="72" t="s">
        <v>485</v>
      </c>
      <c r="H41" s="72" t="s">
        <v>37</v>
      </c>
      <c r="I41" s="72" t="s">
        <v>141</v>
      </c>
      <c r="J41" s="72" t="s">
        <v>486</v>
      </c>
      <c r="K41" s="71" t="s">
        <v>487</v>
      </c>
      <c r="L41" s="125">
        <v>72.05</v>
      </c>
      <c r="M41" s="125">
        <v>55.43</v>
      </c>
      <c r="N41" s="128">
        <v>16.62</v>
      </c>
      <c r="O41" s="127">
        <f t="shared" si="1"/>
        <v>16.62</v>
      </c>
      <c r="P41" s="72" t="s">
        <v>488</v>
      </c>
      <c r="Q41" s="72">
        <v>17621811912</v>
      </c>
      <c r="R41" s="72" t="s">
        <v>489</v>
      </c>
      <c r="S41" s="72" t="s">
        <v>490</v>
      </c>
      <c r="T41" s="72" t="s">
        <v>483</v>
      </c>
      <c r="U41" s="72" t="s">
        <v>491</v>
      </c>
      <c r="V41" s="74" t="s">
        <v>492</v>
      </c>
      <c r="W41" s="74" t="s">
        <v>46</v>
      </c>
      <c r="X41" s="74" t="s">
        <v>61</v>
      </c>
      <c r="Y41" s="172">
        <v>0.91859999999999997</v>
      </c>
      <c r="Z41" s="5" t="s">
        <v>47</v>
      </c>
      <c r="AA41" s="97" t="s">
        <v>134</v>
      </c>
      <c r="AC41" s="105">
        <f t="shared" si="4"/>
        <v>0</v>
      </c>
      <c r="AD41" s="106">
        <f t="shared" si="3"/>
        <v>8.9999999999967883E-3</v>
      </c>
    </row>
    <row r="42" spans="1:30" s="35" customFormat="1" ht="141.75" hidden="1" customHeight="1" x14ac:dyDescent="0.15">
      <c r="A42" s="5">
        <f t="shared" si="0"/>
        <v>39</v>
      </c>
      <c r="B42" s="187" t="s">
        <v>493</v>
      </c>
      <c r="C42" s="72" t="s">
        <v>447</v>
      </c>
      <c r="D42" s="72" t="s">
        <v>494</v>
      </c>
      <c r="E42" s="72" t="s">
        <v>138</v>
      </c>
      <c r="F42" s="72" t="s">
        <v>495</v>
      </c>
      <c r="G42" s="72" t="s">
        <v>496</v>
      </c>
      <c r="H42" s="72" t="s">
        <v>37</v>
      </c>
      <c r="I42" s="72" t="s">
        <v>247</v>
      </c>
      <c r="J42" s="72" t="s">
        <v>486</v>
      </c>
      <c r="K42" s="71" t="s">
        <v>497</v>
      </c>
      <c r="L42" s="159">
        <v>240.17400000000001</v>
      </c>
      <c r="M42" s="159">
        <v>190.17400000000001</v>
      </c>
      <c r="N42" s="128">
        <v>50</v>
      </c>
      <c r="O42" s="127">
        <f t="shared" si="1"/>
        <v>50</v>
      </c>
      <c r="P42" s="72" t="s">
        <v>498</v>
      </c>
      <c r="Q42" s="74">
        <v>17811986548</v>
      </c>
      <c r="R42" s="72" t="s">
        <v>499</v>
      </c>
      <c r="S42" s="167" t="s">
        <v>500</v>
      </c>
      <c r="T42" s="72" t="s">
        <v>494</v>
      </c>
      <c r="U42" s="72" t="s">
        <v>501</v>
      </c>
      <c r="V42" s="74" t="s">
        <v>502</v>
      </c>
      <c r="W42" s="74" t="s">
        <v>46</v>
      </c>
      <c r="X42" s="74" t="s">
        <v>46</v>
      </c>
      <c r="Y42" s="5" t="s">
        <v>77</v>
      </c>
      <c r="Z42" s="5" t="s">
        <v>63</v>
      </c>
      <c r="AA42" s="82" t="s">
        <v>503</v>
      </c>
      <c r="AD42" s="106">
        <f t="shared" si="3"/>
        <v>7.0521999999999991</v>
      </c>
    </row>
    <row r="43" spans="1:30" s="35" customFormat="1" ht="108" hidden="1" x14ac:dyDescent="0.15">
      <c r="A43" s="5">
        <f t="shared" si="0"/>
        <v>40</v>
      </c>
      <c r="B43" s="72" t="s">
        <v>504</v>
      </c>
      <c r="C43" s="72" t="s">
        <v>447</v>
      </c>
      <c r="D43" s="72" t="s">
        <v>505</v>
      </c>
      <c r="E43" s="72" t="s">
        <v>34</v>
      </c>
      <c r="F43" s="72" t="s">
        <v>506</v>
      </c>
      <c r="G43" s="72" t="s">
        <v>124</v>
      </c>
      <c r="H43" s="72" t="s">
        <v>37</v>
      </c>
      <c r="I43" s="72" t="s">
        <v>507</v>
      </c>
      <c r="J43" s="72" t="s">
        <v>486</v>
      </c>
      <c r="K43" s="71" t="s">
        <v>508</v>
      </c>
      <c r="L43" s="125">
        <v>36.4</v>
      </c>
      <c r="M43" s="125">
        <v>28</v>
      </c>
      <c r="N43" s="128">
        <v>8.4</v>
      </c>
      <c r="O43" s="127">
        <f t="shared" si="1"/>
        <v>8.4</v>
      </c>
      <c r="P43" s="125" t="s">
        <v>509</v>
      </c>
      <c r="Q43" s="72" t="s">
        <v>510</v>
      </c>
      <c r="R43" s="72" t="s">
        <v>511</v>
      </c>
      <c r="S43" s="167" t="s">
        <v>512</v>
      </c>
      <c r="T43" s="72" t="s">
        <v>505</v>
      </c>
      <c r="U43" s="72" t="s">
        <v>513</v>
      </c>
      <c r="V43" s="74" t="s">
        <v>514</v>
      </c>
      <c r="W43" s="74" t="s">
        <v>46</v>
      </c>
      <c r="X43" s="74" t="s">
        <v>515</v>
      </c>
      <c r="Y43" s="5" t="s">
        <v>77</v>
      </c>
      <c r="Z43" s="5" t="s">
        <v>47</v>
      </c>
      <c r="AA43" s="82" t="s">
        <v>516</v>
      </c>
      <c r="AC43" s="105">
        <f>L43-M43-N43</f>
        <v>0</v>
      </c>
      <c r="AD43" s="106">
        <f t="shared" si="3"/>
        <v>0</v>
      </c>
    </row>
    <row r="44" spans="1:30" s="35" customFormat="1" ht="135" hidden="1" x14ac:dyDescent="0.15">
      <c r="A44" s="5">
        <f t="shared" si="0"/>
        <v>41</v>
      </c>
      <c r="B44" s="187" t="s">
        <v>517</v>
      </c>
      <c r="C44" s="72" t="s">
        <v>447</v>
      </c>
      <c r="D44" s="72" t="s">
        <v>518</v>
      </c>
      <c r="E44" s="72" t="s">
        <v>81</v>
      </c>
      <c r="F44" s="72" t="s">
        <v>519</v>
      </c>
      <c r="G44" s="72" t="s">
        <v>520</v>
      </c>
      <c r="H44" s="72" t="s">
        <v>37</v>
      </c>
      <c r="I44" s="72" t="s">
        <v>521</v>
      </c>
      <c r="J44" s="72" t="s">
        <v>522</v>
      </c>
      <c r="K44" s="71" t="s">
        <v>523</v>
      </c>
      <c r="L44" s="125">
        <v>100</v>
      </c>
      <c r="M44" s="125">
        <v>76.930000000000007</v>
      </c>
      <c r="N44" s="128">
        <v>23.07</v>
      </c>
      <c r="O44" s="127">
        <f t="shared" si="1"/>
        <v>23.07</v>
      </c>
      <c r="P44" s="72" t="s">
        <v>524</v>
      </c>
      <c r="Q44" s="72">
        <v>15021869746</v>
      </c>
      <c r="R44" s="72" t="s">
        <v>525</v>
      </c>
      <c r="S44" s="167" t="s">
        <v>526</v>
      </c>
      <c r="T44" s="72" t="s">
        <v>518</v>
      </c>
      <c r="U44" s="72" t="s">
        <v>527</v>
      </c>
      <c r="V44" s="74" t="s">
        <v>528</v>
      </c>
      <c r="W44" s="74" t="s">
        <v>61</v>
      </c>
      <c r="X44" s="74" t="s">
        <v>46</v>
      </c>
      <c r="Y44" s="5" t="s">
        <v>77</v>
      </c>
      <c r="Z44" s="5" t="s">
        <v>63</v>
      </c>
      <c r="AA44" s="82" t="s">
        <v>529</v>
      </c>
      <c r="AD44" s="106">
        <f t="shared" si="3"/>
        <v>9.0000000000003411E-3</v>
      </c>
    </row>
    <row r="45" spans="1:30" s="35" customFormat="1" ht="121.5" hidden="1" x14ac:dyDescent="0.15">
      <c r="A45" s="5">
        <f t="shared" si="0"/>
        <v>42</v>
      </c>
      <c r="B45" s="187" t="s">
        <v>530</v>
      </c>
      <c r="C45" s="72" t="s">
        <v>531</v>
      </c>
      <c r="D45" s="72" t="s">
        <v>532</v>
      </c>
      <c r="E45" s="72" t="s">
        <v>34</v>
      </c>
      <c r="F45" s="75" t="s">
        <v>533</v>
      </c>
      <c r="G45" s="99" t="s">
        <v>534</v>
      </c>
      <c r="H45" s="72" t="s">
        <v>37</v>
      </c>
      <c r="I45" s="72" t="s">
        <v>97</v>
      </c>
      <c r="J45" s="75" t="s">
        <v>486</v>
      </c>
      <c r="K45" s="87" t="s">
        <v>535</v>
      </c>
      <c r="L45" s="125">
        <v>30</v>
      </c>
      <c r="M45" s="125">
        <v>23.1</v>
      </c>
      <c r="N45" s="128">
        <v>6.9</v>
      </c>
      <c r="O45" s="127">
        <f t="shared" si="1"/>
        <v>6.9</v>
      </c>
      <c r="P45" s="72" t="s">
        <v>536</v>
      </c>
      <c r="Q45" s="99">
        <v>18916861357</v>
      </c>
      <c r="R45" s="72" t="s">
        <v>537</v>
      </c>
      <c r="S45" s="75" t="s">
        <v>538</v>
      </c>
      <c r="T45" s="75" t="s">
        <v>532</v>
      </c>
      <c r="U45" s="72" t="s">
        <v>539</v>
      </c>
      <c r="V45" s="74" t="s">
        <v>540</v>
      </c>
      <c r="W45" s="74" t="s">
        <v>46</v>
      </c>
      <c r="X45" s="74" t="s">
        <v>46</v>
      </c>
      <c r="Y45" s="5" t="s">
        <v>77</v>
      </c>
      <c r="Z45" s="5" t="s">
        <v>47</v>
      </c>
      <c r="AA45" s="82" t="s">
        <v>541</v>
      </c>
      <c r="AD45" s="106">
        <f t="shared" si="3"/>
        <v>3.0000000000000249E-2</v>
      </c>
    </row>
    <row r="46" spans="1:30" s="35" customFormat="1" ht="162.75" hidden="1" customHeight="1" x14ac:dyDescent="0.15">
      <c r="A46" s="5">
        <f t="shared" si="0"/>
        <v>43</v>
      </c>
      <c r="B46" s="72" t="s">
        <v>542</v>
      </c>
      <c r="C46" s="72" t="s">
        <v>531</v>
      </c>
      <c r="D46" s="72" t="s">
        <v>543</v>
      </c>
      <c r="E46" s="72" t="s">
        <v>34</v>
      </c>
      <c r="F46" s="72" t="s">
        <v>544</v>
      </c>
      <c r="G46" s="72" t="s">
        <v>545</v>
      </c>
      <c r="H46" s="72" t="s">
        <v>37</v>
      </c>
      <c r="I46" s="72" t="s">
        <v>546</v>
      </c>
      <c r="J46" s="72" t="s">
        <v>126</v>
      </c>
      <c r="K46" s="87" t="s">
        <v>547</v>
      </c>
      <c r="L46" s="125">
        <v>19.5</v>
      </c>
      <c r="M46" s="125">
        <v>15</v>
      </c>
      <c r="N46" s="128">
        <v>4.5</v>
      </c>
      <c r="O46" s="127">
        <f t="shared" si="1"/>
        <v>4.5</v>
      </c>
      <c r="P46" s="72" t="s">
        <v>548</v>
      </c>
      <c r="Q46" s="74">
        <v>15300765935</v>
      </c>
      <c r="R46" s="72" t="s">
        <v>549</v>
      </c>
      <c r="S46" s="75" t="s">
        <v>550</v>
      </c>
      <c r="T46" s="72" t="s">
        <v>543</v>
      </c>
      <c r="U46" s="72" t="s">
        <v>551</v>
      </c>
      <c r="V46" s="189" t="s">
        <v>552</v>
      </c>
      <c r="W46" s="74" t="s">
        <v>46</v>
      </c>
      <c r="X46" s="74" t="s">
        <v>46</v>
      </c>
      <c r="Y46" s="5" t="s">
        <v>77</v>
      </c>
      <c r="Z46" s="5" t="s">
        <v>63</v>
      </c>
      <c r="AA46" s="82" t="s">
        <v>553</v>
      </c>
      <c r="AD46" s="106">
        <f t="shared" si="3"/>
        <v>0</v>
      </c>
    </row>
    <row r="47" spans="1:30" s="35" customFormat="1" ht="118.5" hidden="1" customHeight="1" x14ac:dyDescent="0.15">
      <c r="A47" s="5">
        <f t="shared" si="0"/>
        <v>44</v>
      </c>
      <c r="B47" s="72" t="s">
        <v>554</v>
      </c>
      <c r="C47" s="72" t="s">
        <v>531</v>
      </c>
      <c r="D47" s="72" t="s">
        <v>555</v>
      </c>
      <c r="E47" s="72" t="s">
        <v>34</v>
      </c>
      <c r="F47" s="72" t="s">
        <v>556</v>
      </c>
      <c r="G47" s="72" t="s">
        <v>557</v>
      </c>
      <c r="H47" s="72" t="s">
        <v>179</v>
      </c>
      <c r="I47" s="72" t="s">
        <v>257</v>
      </c>
      <c r="J47" s="72" t="s">
        <v>486</v>
      </c>
      <c r="K47" s="87" t="s">
        <v>558</v>
      </c>
      <c r="L47" s="125">
        <v>10.69</v>
      </c>
      <c r="M47" s="125">
        <v>8.2899999999999991</v>
      </c>
      <c r="N47" s="128">
        <v>2.4</v>
      </c>
      <c r="O47" s="127">
        <f t="shared" si="1"/>
        <v>2.4</v>
      </c>
      <c r="P47" s="72" t="s">
        <v>559</v>
      </c>
      <c r="Q47" s="74">
        <v>18901800602</v>
      </c>
      <c r="R47" s="72" t="s">
        <v>560</v>
      </c>
      <c r="S47" s="75" t="s">
        <v>561</v>
      </c>
      <c r="T47" s="72" t="s">
        <v>555</v>
      </c>
      <c r="U47" s="72" t="s">
        <v>562</v>
      </c>
      <c r="V47" s="74" t="s">
        <v>563</v>
      </c>
      <c r="W47" s="74" t="s">
        <v>46</v>
      </c>
      <c r="X47" s="74" t="s">
        <v>46</v>
      </c>
      <c r="Y47" s="5" t="s">
        <v>77</v>
      </c>
      <c r="Z47" s="5" t="s">
        <v>564</v>
      </c>
      <c r="AA47" s="82" t="s">
        <v>565</v>
      </c>
      <c r="AD47" s="106">
        <f t="shared" si="3"/>
        <v>8.6999999999999744E-2</v>
      </c>
    </row>
    <row r="48" spans="1:30" s="35" customFormat="1" ht="114.75" hidden="1" customHeight="1" x14ac:dyDescent="0.15">
      <c r="A48" s="5">
        <f t="shared" si="0"/>
        <v>45</v>
      </c>
      <c r="B48" s="72" t="s">
        <v>566</v>
      </c>
      <c r="C48" s="72" t="s">
        <v>567</v>
      </c>
      <c r="D48" s="72" t="s">
        <v>568</v>
      </c>
      <c r="E48" s="72" t="s">
        <v>34</v>
      </c>
      <c r="F48" s="72" t="s">
        <v>569</v>
      </c>
      <c r="G48" s="72" t="s">
        <v>570</v>
      </c>
      <c r="H48" s="72" t="s">
        <v>37</v>
      </c>
      <c r="I48" s="72" t="s">
        <v>571</v>
      </c>
      <c r="J48" s="72" t="s">
        <v>39</v>
      </c>
      <c r="K48" s="86" t="s">
        <v>572</v>
      </c>
      <c r="L48" s="125">
        <v>164.55</v>
      </c>
      <c r="M48" s="125">
        <v>126.58</v>
      </c>
      <c r="N48" s="128">
        <v>37.97</v>
      </c>
      <c r="O48" s="127">
        <f t="shared" si="1"/>
        <v>37.97</v>
      </c>
      <c r="P48" s="75" t="s">
        <v>573</v>
      </c>
      <c r="Q48" s="75">
        <v>13818805377</v>
      </c>
      <c r="R48" s="72" t="s">
        <v>574</v>
      </c>
      <c r="S48" s="166" t="s">
        <v>575</v>
      </c>
      <c r="T48" s="72" t="s">
        <v>568</v>
      </c>
      <c r="U48" s="72" t="s">
        <v>576</v>
      </c>
      <c r="V48" s="74" t="s">
        <v>577</v>
      </c>
      <c r="W48" s="74" t="s">
        <v>46</v>
      </c>
      <c r="X48" s="74" t="s">
        <v>61</v>
      </c>
      <c r="Y48" s="172">
        <v>1.0018</v>
      </c>
      <c r="Z48" s="5" t="s">
        <v>47</v>
      </c>
      <c r="AA48" s="97" t="s">
        <v>134</v>
      </c>
      <c r="AC48" s="105">
        <f t="shared" ref="AC48:AC59" si="5">L48-M48-N48</f>
        <v>0</v>
      </c>
      <c r="AD48" s="106">
        <f t="shared" si="3"/>
        <v>3.9999999999977831E-3</v>
      </c>
    </row>
    <row r="49" spans="1:30" s="35" customFormat="1" ht="144.75" hidden="1" customHeight="1" x14ac:dyDescent="0.15">
      <c r="A49" s="5">
        <f t="shared" si="0"/>
        <v>46</v>
      </c>
      <c r="B49" s="72" t="s">
        <v>578</v>
      </c>
      <c r="C49" s="72" t="s">
        <v>567</v>
      </c>
      <c r="D49" s="72" t="s">
        <v>579</v>
      </c>
      <c r="E49" s="72" t="s">
        <v>34</v>
      </c>
      <c r="F49" s="72" t="s">
        <v>580</v>
      </c>
      <c r="G49" s="72" t="s">
        <v>581</v>
      </c>
      <c r="H49" s="72" t="s">
        <v>37</v>
      </c>
      <c r="I49" s="72" t="s">
        <v>582</v>
      </c>
      <c r="J49" s="72" t="s">
        <v>583</v>
      </c>
      <c r="K49" s="71" t="s">
        <v>584</v>
      </c>
      <c r="L49" s="125">
        <v>130</v>
      </c>
      <c r="M49" s="125">
        <v>100</v>
      </c>
      <c r="N49" s="128">
        <v>30</v>
      </c>
      <c r="O49" s="127">
        <f t="shared" si="1"/>
        <v>30</v>
      </c>
      <c r="P49" s="72" t="s">
        <v>585</v>
      </c>
      <c r="Q49" s="72">
        <v>13341800570</v>
      </c>
      <c r="R49" s="72" t="s">
        <v>586</v>
      </c>
      <c r="S49" s="166" t="s">
        <v>587</v>
      </c>
      <c r="T49" s="72" t="s">
        <v>579</v>
      </c>
      <c r="U49" s="72" t="s">
        <v>588</v>
      </c>
      <c r="V49" s="74" t="s">
        <v>589</v>
      </c>
      <c r="W49" s="74" t="s">
        <v>46</v>
      </c>
      <c r="X49" s="74" t="s">
        <v>61</v>
      </c>
      <c r="Y49" s="172">
        <v>1.0111000000000001</v>
      </c>
      <c r="Z49" s="5" t="s">
        <v>47</v>
      </c>
      <c r="AA49" s="97" t="s">
        <v>134</v>
      </c>
      <c r="AC49" s="105">
        <f t="shared" si="5"/>
        <v>0</v>
      </c>
      <c r="AD49" s="106">
        <f t="shared" si="3"/>
        <v>0</v>
      </c>
    </row>
    <row r="50" spans="1:30" s="35" customFormat="1" ht="151.5" hidden="1" customHeight="1" x14ac:dyDescent="0.15">
      <c r="A50" s="5">
        <f t="shared" si="0"/>
        <v>47</v>
      </c>
      <c r="B50" s="187" t="s">
        <v>590</v>
      </c>
      <c r="C50" s="72" t="s">
        <v>567</v>
      </c>
      <c r="D50" s="72" t="s">
        <v>591</v>
      </c>
      <c r="E50" s="72" t="s">
        <v>34</v>
      </c>
      <c r="F50" s="72" t="s">
        <v>592</v>
      </c>
      <c r="G50" s="72" t="s">
        <v>593</v>
      </c>
      <c r="H50" s="72" t="s">
        <v>37</v>
      </c>
      <c r="I50" s="72" t="s">
        <v>594</v>
      </c>
      <c r="J50" s="72" t="s">
        <v>595</v>
      </c>
      <c r="K50" s="71" t="s">
        <v>596</v>
      </c>
      <c r="L50" s="125">
        <v>99.8</v>
      </c>
      <c r="M50" s="125">
        <v>84.8</v>
      </c>
      <c r="N50" s="128">
        <v>15</v>
      </c>
      <c r="O50" s="127">
        <f t="shared" si="1"/>
        <v>15</v>
      </c>
      <c r="P50" s="72" t="s">
        <v>597</v>
      </c>
      <c r="Q50" s="72">
        <v>13564214787</v>
      </c>
      <c r="R50" s="72" t="s">
        <v>598</v>
      </c>
      <c r="S50" s="167" t="s">
        <v>599</v>
      </c>
      <c r="T50" s="72" t="s">
        <v>591</v>
      </c>
      <c r="U50" s="72" t="s">
        <v>600</v>
      </c>
      <c r="V50" s="74" t="s">
        <v>601</v>
      </c>
      <c r="W50" s="74" t="s">
        <v>46</v>
      </c>
      <c r="X50" s="74" t="s">
        <v>46</v>
      </c>
      <c r="Y50" s="172">
        <v>1</v>
      </c>
      <c r="Z50" s="5" t="s">
        <v>47</v>
      </c>
      <c r="AA50" s="97" t="s">
        <v>134</v>
      </c>
      <c r="AC50" s="105">
        <f t="shared" si="5"/>
        <v>0</v>
      </c>
      <c r="AD50" s="106">
        <f t="shared" si="3"/>
        <v>10.439999999999998</v>
      </c>
    </row>
    <row r="51" spans="1:30" s="35" customFormat="1" ht="48.75" hidden="1" customHeight="1" x14ac:dyDescent="0.15">
      <c r="A51" s="5">
        <f t="shared" si="0"/>
        <v>48</v>
      </c>
      <c r="B51" s="72" t="s">
        <v>602</v>
      </c>
      <c r="C51" s="72" t="s">
        <v>567</v>
      </c>
      <c r="D51" s="72" t="s">
        <v>603</v>
      </c>
      <c r="E51" s="72" t="s">
        <v>81</v>
      </c>
      <c r="F51" s="75" t="s">
        <v>604</v>
      </c>
      <c r="G51" s="75" t="s">
        <v>605</v>
      </c>
      <c r="H51" s="72" t="s">
        <v>37</v>
      </c>
      <c r="I51" s="72" t="s">
        <v>606</v>
      </c>
      <c r="J51" s="75" t="s">
        <v>607</v>
      </c>
      <c r="K51" s="71" t="s">
        <v>608</v>
      </c>
      <c r="L51" s="75">
        <v>154.69999999999999</v>
      </c>
      <c r="M51" s="75">
        <v>119.12</v>
      </c>
      <c r="N51" s="130">
        <v>35.58</v>
      </c>
      <c r="O51" s="127">
        <f t="shared" si="1"/>
        <v>35.58</v>
      </c>
      <c r="P51" s="72" t="s">
        <v>609</v>
      </c>
      <c r="Q51" s="72">
        <v>18621080031</v>
      </c>
      <c r="R51" s="72" t="s">
        <v>610</v>
      </c>
      <c r="S51" s="167" t="s">
        <v>611</v>
      </c>
      <c r="T51" s="72" t="s">
        <v>603</v>
      </c>
      <c r="U51" s="72" t="s">
        <v>612</v>
      </c>
      <c r="V51" s="74" t="s">
        <v>613</v>
      </c>
      <c r="W51" s="74" t="s">
        <v>46</v>
      </c>
      <c r="X51" s="74" t="s">
        <v>61</v>
      </c>
      <c r="Y51" s="172">
        <v>0.9496</v>
      </c>
      <c r="Z51" s="5" t="s">
        <v>47</v>
      </c>
      <c r="AA51" s="97" t="s">
        <v>134</v>
      </c>
      <c r="AC51" s="105">
        <f t="shared" si="5"/>
        <v>0</v>
      </c>
      <c r="AD51" s="106">
        <f t="shared" si="3"/>
        <v>0.15599999999999881</v>
      </c>
    </row>
    <row r="52" spans="1:30" s="35" customFormat="1" ht="257.25" hidden="1" customHeight="1" x14ac:dyDescent="0.15">
      <c r="A52" s="5">
        <f t="shared" si="0"/>
        <v>49</v>
      </c>
      <c r="B52" s="156" t="s">
        <v>614</v>
      </c>
      <c r="C52" s="72" t="s">
        <v>567</v>
      </c>
      <c r="D52" s="72" t="s">
        <v>615</v>
      </c>
      <c r="E52" s="72" t="s">
        <v>34</v>
      </c>
      <c r="F52" s="72" t="s">
        <v>616</v>
      </c>
      <c r="G52" s="72" t="s">
        <v>617</v>
      </c>
      <c r="H52" s="72" t="s">
        <v>37</v>
      </c>
      <c r="I52" s="75" t="s">
        <v>302</v>
      </c>
      <c r="J52" s="72" t="s">
        <v>126</v>
      </c>
      <c r="K52" s="71" t="s">
        <v>618</v>
      </c>
      <c r="L52" s="125">
        <v>45.95</v>
      </c>
      <c r="M52" s="125">
        <v>35.35</v>
      </c>
      <c r="N52" s="128">
        <v>10.6</v>
      </c>
      <c r="O52" s="127">
        <f t="shared" si="1"/>
        <v>10.6</v>
      </c>
      <c r="P52" s="72" t="s">
        <v>619</v>
      </c>
      <c r="Q52" s="72">
        <v>13918318566</v>
      </c>
      <c r="R52" s="72" t="s">
        <v>620</v>
      </c>
      <c r="S52" s="72" t="s">
        <v>621</v>
      </c>
      <c r="T52" s="72" t="s">
        <v>615</v>
      </c>
      <c r="U52" s="72" t="s">
        <v>622</v>
      </c>
      <c r="V52" s="74" t="s">
        <v>623</v>
      </c>
      <c r="W52" s="74" t="s">
        <v>46</v>
      </c>
      <c r="X52" s="74" t="s">
        <v>61</v>
      </c>
      <c r="Y52" s="5" t="s">
        <v>77</v>
      </c>
      <c r="Z52" s="5" t="s">
        <v>47</v>
      </c>
      <c r="AA52" s="82" t="s">
        <v>624</v>
      </c>
      <c r="AC52" s="105">
        <f t="shared" ref="AC52:AC58" si="6">L52-M52-N52</f>
        <v>0</v>
      </c>
      <c r="AD52" s="106">
        <f t="shared" si="3"/>
        <v>5.0000000000007816E-3</v>
      </c>
    </row>
    <row r="53" spans="1:30" s="35" customFormat="1" ht="95.25" hidden="1" customHeight="1" x14ac:dyDescent="0.15">
      <c r="A53" s="5">
        <f t="shared" si="0"/>
        <v>50</v>
      </c>
      <c r="B53" s="72" t="s">
        <v>625</v>
      </c>
      <c r="C53" s="72" t="s">
        <v>567</v>
      </c>
      <c r="D53" s="72" t="s">
        <v>626</v>
      </c>
      <c r="E53" s="72" t="s">
        <v>34</v>
      </c>
      <c r="F53" s="75" t="s">
        <v>627</v>
      </c>
      <c r="G53" s="72" t="s">
        <v>628</v>
      </c>
      <c r="H53" s="72" t="s">
        <v>37</v>
      </c>
      <c r="I53" s="75" t="s">
        <v>53</v>
      </c>
      <c r="J53" s="72" t="s">
        <v>142</v>
      </c>
      <c r="K53" s="71" t="s">
        <v>629</v>
      </c>
      <c r="L53" s="160">
        <v>90.011399999999995</v>
      </c>
      <c r="M53" s="160">
        <v>69.239500000000007</v>
      </c>
      <c r="N53" s="128">
        <v>20.771899999999999</v>
      </c>
      <c r="O53" s="127">
        <f t="shared" si="1"/>
        <v>20.771850000000001</v>
      </c>
      <c r="P53" s="72" t="s">
        <v>630</v>
      </c>
      <c r="Q53" s="187" t="s">
        <v>631</v>
      </c>
      <c r="R53" s="72" t="s">
        <v>632</v>
      </c>
      <c r="S53" s="167" t="s">
        <v>633</v>
      </c>
      <c r="T53" s="72" t="s">
        <v>626</v>
      </c>
      <c r="U53" s="72" t="s">
        <v>634</v>
      </c>
      <c r="V53" s="187" t="s">
        <v>635</v>
      </c>
      <c r="W53" s="74" t="s">
        <v>46</v>
      </c>
      <c r="X53" s="74" t="s">
        <v>46</v>
      </c>
      <c r="Y53" s="5" t="s">
        <v>77</v>
      </c>
      <c r="Z53" s="5" t="s">
        <v>63</v>
      </c>
      <c r="AA53" s="90" t="s">
        <v>636</v>
      </c>
      <c r="AC53" s="105">
        <f t="shared" si="6"/>
        <v>0</v>
      </c>
      <c r="AD53" s="106">
        <f t="shared" si="3"/>
        <v>-4.9999999998107114E-5</v>
      </c>
    </row>
    <row r="54" spans="1:30" s="35" customFormat="1" ht="189.75" hidden="1" customHeight="1" x14ac:dyDescent="0.15">
      <c r="A54" s="5">
        <f t="shared" si="0"/>
        <v>51</v>
      </c>
      <c r="B54" s="72" t="s">
        <v>637</v>
      </c>
      <c r="C54" s="72" t="s">
        <v>567</v>
      </c>
      <c r="D54" s="72" t="s">
        <v>638</v>
      </c>
      <c r="E54" s="72" t="s">
        <v>34</v>
      </c>
      <c r="F54" s="75" t="s">
        <v>639</v>
      </c>
      <c r="G54" s="72" t="s">
        <v>640</v>
      </c>
      <c r="H54" s="72" t="s">
        <v>37</v>
      </c>
      <c r="I54" s="72" t="s">
        <v>641</v>
      </c>
      <c r="J54" s="72" t="s">
        <v>425</v>
      </c>
      <c r="K54" s="71" t="s">
        <v>642</v>
      </c>
      <c r="L54" s="125">
        <v>99.8</v>
      </c>
      <c r="M54" s="125">
        <v>76.8</v>
      </c>
      <c r="N54" s="128">
        <v>23</v>
      </c>
      <c r="O54" s="127">
        <f t="shared" si="1"/>
        <v>23</v>
      </c>
      <c r="P54" s="72" t="s">
        <v>643</v>
      </c>
      <c r="Q54" s="72">
        <v>18867679599</v>
      </c>
      <c r="R54" s="72" t="s">
        <v>644</v>
      </c>
      <c r="S54" s="169" t="s">
        <v>645</v>
      </c>
      <c r="T54" s="72" t="s">
        <v>638</v>
      </c>
      <c r="U54" s="72" t="s">
        <v>646</v>
      </c>
      <c r="V54" s="74" t="s">
        <v>647</v>
      </c>
      <c r="W54" s="74" t="s">
        <v>46</v>
      </c>
      <c r="X54" s="74" t="s">
        <v>61</v>
      </c>
      <c r="Y54" s="172">
        <v>1.0389999999999999</v>
      </c>
      <c r="Z54" s="5" t="s">
        <v>47</v>
      </c>
      <c r="AA54" s="97" t="s">
        <v>134</v>
      </c>
      <c r="AC54" s="105">
        <f t="shared" si="6"/>
        <v>0</v>
      </c>
      <c r="AD54" s="106">
        <f t="shared" si="3"/>
        <v>3.9999999999999147E-2</v>
      </c>
    </row>
    <row r="55" spans="1:30" s="35" customFormat="1" ht="123" hidden="1" customHeight="1" x14ac:dyDescent="0.15">
      <c r="A55" s="5">
        <f t="shared" si="0"/>
        <v>52</v>
      </c>
      <c r="B55" s="187" t="s">
        <v>648</v>
      </c>
      <c r="C55" s="72" t="s">
        <v>567</v>
      </c>
      <c r="D55" s="72" t="s">
        <v>649</v>
      </c>
      <c r="E55" s="72" t="s">
        <v>81</v>
      </c>
      <c r="F55" s="72" t="s">
        <v>650</v>
      </c>
      <c r="G55" s="72" t="s">
        <v>651</v>
      </c>
      <c r="H55" s="72" t="s">
        <v>37</v>
      </c>
      <c r="I55" s="72" t="s">
        <v>97</v>
      </c>
      <c r="J55" s="72" t="s">
        <v>652</v>
      </c>
      <c r="K55" s="71" t="s">
        <v>653</v>
      </c>
      <c r="L55" s="157">
        <v>47.8</v>
      </c>
      <c r="M55" s="157">
        <v>36.770000000000003</v>
      </c>
      <c r="N55" s="127">
        <v>11.03</v>
      </c>
      <c r="O55" s="127">
        <f t="shared" si="1"/>
        <v>11.03</v>
      </c>
      <c r="P55" s="72" t="s">
        <v>654</v>
      </c>
      <c r="Q55" s="74">
        <v>13817559022</v>
      </c>
      <c r="R55" s="72" t="s">
        <v>649</v>
      </c>
      <c r="S55" s="166" t="s">
        <v>655</v>
      </c>
      <c r="T55" s="72" t="s">
        <v>649</v>
      </c>
      <c r="U55" s="72" t="s">
        <v>656</v>
      </c>
      <c r="V55" s="155" t="s">
        <v>657</v>
      </c>
      <c r="W55" s="155" t="s">
        <v>658</v>
      </c>
      <c r="X55" s="155" t="s">
        <v>61</v>
      </c>
      <c r="Y55" s="5" t="s">
        <v>77</v>
      </c>
      <c r="Z55" s="5" t="s">
        <v>47</v>
      </c>
      <c r="AA55" s="101" t="s">
        <v>659</v>
      </c>
      <c r="AC55" s="105">
        <f t="shared" si="6"/>
        <v>0</v>
      </c>
      <c r="AD55" s="106">
        <f t="shared" si="3"/>
        <v>1.0000000000012221E-3</v>
      </c>
    </row>
    <row r="56" spans="1:30" s="35" customFormat="1" ht="108.75" hidden="1" customHeight="1" x14ac:dyDescent="0.15">
      <c r="A56" s="5">
        <f t="shared" si="0"/>
        <v>53</v>
      </c>
      <c r="B56" s="72" t="s">
        <v>660</v>
      </c>
      <c r="C56" s="72" t="s">
        <v>567</v>
      </c>
      <c r="D56" s="72" t="s">
        <v>661</v>
      </c>
      <c r="E56" s="72" t="s">
        <v>138</v>
      </c>
      <c r="F56" s="72" t="s">
        <v>662</v>
      </c>
      <c r="G56" s="72" t="s">
        <v>663</v>
      </c>
      <c r="H56" s="72" t="s">
        <v>37</v>
      </c>
      <c r="I56" s="72" t="s">
        <v>507</v>
      </c>
      <c r="J56" s="74" t="s">
        <v>664</v>
      </c>
      <c r="K56" s="71" t="s">
        <v>665</v>
      </c>
      <c r="L56" s="125">
        <v>58.5</v>
      </c>
      <c r="M56" s="125">
        <v>45</v>
      </c>
      <c r="N56" s="128">
        <v>13.5</v>
      </c>
      <c r="O56" s="127">
        <f t="shared" si="1"/>
        <v>13.5</v>
      </c>
      <c r="P56" s="72" t="s">
        <v>666</v>
      </c>
      <c r="Q56" s="72">
        <v>18501658966</v>
      </c>
      <c r="R56" s="72" t="s">
        <v>667</v>
      </c>
      <c r="S56" s="167" t="s">
        <v>668</v>
      </c>
      <c r="T56" s="72" t="s">
        <v>661</v>
      </c>
      <c r="U56" s="72" t="s">
        <v>669</v>
      </c>
      <c r="V56" s="74" t="s">
        <v>670</v>
      </c>
      <c r="W56" s="155" t="s">
        <v>658</v>
      </c>
      <c r="X56" s="74" t="s">
        <v>46</v>
      </c>
      <c r="Y56" s="5" t="s">
        <v>77</v>
      </c>
      <c r="Z56" s="5" t="s">
        <v>63</v>
      </c>
      <c r="AA56" s="82" t="s">
        <v>671</v>
      </c>
      <c r="AC56" s="105">
        <f t="shared" si="6"/>
        <v>0</v>
      </c>
      <c r="AD56" s="106">
        <f t="shared" si="3"/>
        <v>0</v>
      </c>
    </row>
    <row r="57" spans="1:30" s="35" customFormat="1" ht="84.75" hidden="1" customHeight="1" x14ac:dyDescent="0.15">
      <c r="A57" s="5">
        <f t="shared" si="0"/>
        <v>54</v>
      </c>
      <c r="B57" s="72" t="s">
        <v>672</v>
      </c>
      <c r="C57" s="72" t="s">
        <v>567</v>
      </c>
      <c r="D57" s="70" t="s">
        <v>673</v>
      </c>
      <c r="E57" s="72" t="s">
        <v>81</v>
      </c>
      <c r="F57" s="72" t="s">
        <v>674</v>
      </c>
      <c r="G57" s="72" t="s">
        <v>675</v>
      </c>
      <c r="H57" s="72" t="s">
        <v>37</v>
      </c>
      <c r="I57" s="72" t="s">
        <v>676</v>
      </c>
      <c r="J57" s="72" t="s">
        <v>677</v>
      </c>
      <c r="K57" s="71" t="s">
        <v>678</v>
      </c>
      <c r="L57" s="125">
        <v>91</v>
      </c>
      <c r="M57" s="125">
        <v>70</v>
      </c>
      <c r="N57" s="128">
        <v>21</v>
      </c>
      <c r="O57" s="127">
        <f t="shared" si="1"/>
        <v>21</v>
      </c>
      <c r="P57" s="72" t="s">
        <v>679</v>
      </c>
      <c r="Q57" s="72">
        <v>18964564897</v>
      </c>
      <c r="R57" s="72" t="s">
        <v>673</v>
      </c>
      <c r="S57" s="167" t="s">
        <v>680</v>
      </c>
      <c r="T57" s="72" t="s">
        <v>673</v>
      </c>
      <c r="U57" s="72" t="s">
        <v>681</v>
      </c>
      <c r="V57" s="74" t="s">
        <v>682</v>
      </c>
      <c r="W57" s="74" t="s">
        <v>683</v>
      </c>
      <c r="X57" s="74" t="s">
        <v>61</v>
      </c>
      <c r="Y57" s="5" t="s">
        <v>77</v>
      </c>
      <c r="Z57" s="5" t="s">
        <v>63</v>
      </c>
      <c r="AA57" s="82" t="s">
        <v>684</v>
      </c>
      <c r="AC57" s="105">
        <f t="shared" si="6"/>
        <v>0</v>
      </c>
      <c r="AD57" s="106">
        <f t="shared" si="3"/>
        <v>0</v>
      </c>
    </row>
    <row r="58" spans="1:30" s="35" customFormat="1" ht="136.5" hidden="1" customHeight="1" x14ac:dyDescent="0.15">
      <c r="A58" s="5">
        <f t="shared" si="0"/>
        <v>55</v>
      </c>
      <c r="B58" s="187" t="s">
        <v>685</v>
      </c>
      <c r="C58" s="72" t="s">
        <v>567</v>
      </c>
      <c r="D58" s="72" t="s">
        <v>686</v>
      </c>
      <c r="E58" s="72" t="s">
        <v>34</v>
      </c>
      <c r="F58" s="72" t="s">
        <v>687</v>
      </c>
      <c r="G58" s="72" t="s">
        <v>124</v>
      </c>
      <c r="H58" s="72" t="s">
        <v>37</v>
      </c>
      <c r="I58" s="72" t="s">
        <v>688</v>
      </c>
      <c r="J58" s="72" t="s">
        <v>689</v>
      </c>
      <c r="K58" s="71" t="s">
        <v>690</v>
      </c>
      <c r="L58" s="125">
        <v>45</v>
      </c>
      <c r="M58" s="125">
        <v>35</v>
      </c>
      <c r="N58" s="128">
        <v>10</v>
      </c>
      <c r="O58" s="127">
        <f t="shared" si="1"/>
        <v>10</v>
      </c>
      <c r="P58" s="72" t="s">
        <v>691</v>
      </c>
      <c r="Q58" s="72">
        <v>13901975863</v>
      </c>
      <c r="R58" s="72" t="s">
        <v>692</v>
      </c>
      <c r="S58" s="167" t="s">
        <v>693</v>
      </c>
      <c r="T58" s="72" t="s">
        <v>686</v>
      </c>
      <c r="U58" s="72" t="s">
        <v>694</v>
      </c>
      <c r="V58" s="74" t="s">
        <v>695</v>
      </c>
      <c r="W58" s="74" t="s">
        <v>46</v>
      </c>
      <c r="X58" s="74" t="s">
        <v>61</v>
      </c>
      <c r="Y58" s="5" t="s">
        <v>77</v>
      </c>
      <c r="Z58" s="5" t="s">
        <v>63</v>
      </c>
      <c r="AA58" s="82" t="s">
        <v>696</v>
      </c>
      <c r="AB58" s="146"/>
      <c r="AC58" s="105">
        <f t="shared" si="6"/>
        <v>0</v>
      </c>
      <c r="AD58" s="106">
        <f t="shared" si="3"/>
        <v>0.5</v>
      </c>
    </row>
    <row r="59" spans="1:30" s="35" customFormat="1" ht="200.25" hidden="1" customHeight="1" x14ac:dyDescent="0.15">
      <c r="A59" s="5">
        <f t="shared" si="0"/>
        <v>56</v>
      </c>
      <c r="B59" s="72" t="s">
        <v>697</v>
      </c>
      <c r="C59" s="72" t="s">
        <v>698</v>
      </c>
      <c r="D59" s="72" t="s">
        <v>699</v>
      </c>
      <c r="E59" s="72" t="s">
        <v>34</v>
      </c>
      <c r="F59" s="72" t="s">
        <v>700</v>
      </c>
      <c r="G59" s="72" t="s">
        <v>701</v>
      </c>
      <c r="H59" s="72" t="s">
        <v>179</v>
      </c>
      <c r="I59" s="72" t="s">
        <v>257</v>
      </c>
      <c r="J59" s="72" t="s">
        <v>702</v>
      </c>
      <c r="K59" s="86" t="s">
        <v>703</v>
      </c>
      <c r="L59" s="72">
        <v>48.4</v>
      </c>
      <c r="M59" s="72">
        <v>37.299999999999997</v>
      </c>
      <c r="N59" s="128">
        <v>11.1</v>
      </c>
      <c r="O59" s="127">
        <f t="shared" si="1"/>
        <v>11.1</v>
      </c>
      <c r="P59" s="72" t="s">
        <v>704</v>
      </c>
      <c r="Q59" s="72">
        <v>18621092800</v>
      </c>
      <c r="R59" s="72" t="s">
        <v>705</v>
      </c>
      <c r="S59" s="167" t="s">
        <v>706</v>
      </c>
      <c r="T59" s="72" t="s">
        <v>699</v>
      </c>
      <c r="U59" s="72" t="s">
        <v>707</v>
      </c>
      <c r="V59" s="74" t="s">
        <v>708</v>
      </c>
      <c r="W59" s="74" t="s">
        <v>46</v>
      </c>
      <c r="X59" s="74" t="s">
        <v>46</v>
      </c>
      <c r="Y59" s="172">
        <v>0.97119999999999995</v>
      </c>
      <c r="Z59" s="5" t="s">
        <v>709</v>
      </c>
      <c r="AA59" s="97" t="s">
        <v>710</v>
      </c>
      <c r="AC59" s="35">
        <f t="shared" si="5"/>
        <v>0</v>
      </c>
      <c r="AD59" s="106">
        <f t="shared" si="3"/>
        <v>8.9999999999999858E-2</v>
      </c>
    </row>
    <row r="60" spans="1:30" s="35" customFormat="1" ht="223.5" hidden="1" customHeight="1" x14ac:dyDescent="0.15">
      <c r="A60" s="5">
        <f t="shared" si="0"/>
        <v>57</v>
      </c>
      <c r="B60" s="72" t="s">
        <v>711</v>
      </c>
      <c r="C60" s="72" t="s">
        <v>698</v>
      </c>
      <c r="D60" s="72" t="s">
        <v>699</v>
      </c>
      <c r="E60" s="72" t="s">
        <v>34</v>
      </c>
      <c r="F60" s="72" t="s">
        <v>712</v>
      </c>
      <c r="G60" s="72" t="s">
        <v>713</v>
      </c>
      <c r="H60" s="72" t="s">
        <v>37</v>
      </c>
      <c r="I60" s="72" t="s">
        <v>247</v>
      </c>
      <c r="J60" s="72" t="s">
        <v>702</v>
      </c>
      <c r="K60" s="86" t="s">
        <v>714</v>
      </c>
      <c r="L60" s="72">
        <v>208</v>
      </c>
      <c r="M60" s="72">
        <v>160</v>
      </c>
      <c r="N60" s="128">
        <v>48</v>
      </c>
      <c r="O60" s="127">
        <f t="shared" si="1"/>
        <v>48</v>
      </c>
      <c r="P60" s="72" t="s">
        <v>715</v>
      </c>
      <c r="Q60" s="72">
        <v>13701714792</v>
      </c>
      <c r="R60" s="72" t="s">
        <v>705</v>
      </c>
      <c r="S60" s="167" t="s">
        <v>706</v>
      </c>
      <c r="T60" s="72" t="s">
        <v>699</v>
      </c>
      <c r="U60" s="72" t="s">
        <v>707</v>
      </c>
      <c r="V60" s="74" t="s">
        <v>708</v>
      </c>
      <c r="W60" s="74" t="s">
        <v>46</v>
      </c>
      <c r="X60" s="74" t="s">
        <v>46</v>
      </c>
      <c r="Y60" s="172">
        <v>0.97119999999999995</v>
      </c>
      <c r="Z60" s="5" t="s">
        <v>47</v>
      </c>
      <c r="AA60" s="97" t="s">
        <v>134</v>
      </c>
      <c r="AC60" s="35">
        <f t="shared" ref="AC60:AC64" si="7">L60-M60-N60</f>
        <v>0</v>
      </c>
      <c r="AD60" s="106">
        <f t="shared" si="3"/>
        <v>0</v>
      </c>
    </row>
    <row r="61" spans="1:30" s="35" customFormat="1" ht="117" hidden="1" customHeight="1" x14ac:dyDescent="0.15">
      <c r="A61" s="5">
        <f t="shared" si="0"/>
        <v>58</v>
      </c>
      <c r="B61" s="72" t="s">
        <v>716</v>
      </c>
      <c r="C61" s="72" t="s">
        <v>698</v>
      </c>
      <c r="D61" s="72" t="s">
        <v>717</v>
      </c>
      <c r="E61" s="72" t="s">
        <v>34</v>
      </c>
      <c r="F61" s="72" t="s">
        <v>718</v>
      </c>
      <c r="G61" s="72" t="s">
        <v>719</v>
      </c>
      <c r="H61" s="72" t="s">
        <v>37</v>
      </c>
      <c r="I61" s="72" t="s">
        <v>97</v>
      </c>
      <c r="J61" s="72" t="s">
        <v>720</v>
      </c>
      <c r="K61" s="71" t="s">
        <v>721</v>
      </c>
      <c r="L61" s="125">
        <v>118.4</v>
      </c>
      <c r="M61" s="125">
        <v>91.08</v>
      </c>
      <c r="N61" s="128">
        <v>27.32</v>
      </c>
      <c r="O61" s="127">
        <f t="shared" si="1"/>
        <v>27.32</v>
      </c>
      <c r="P61" s="72" t="s">
        <v>722</v>
      </c>
      <c r="Q61" s="72">
        <v>13795291010</v>
      </c>
      <c r="R61" s="72" t="s">
        <v>723</v>
      </c>
      <c r="S61" s="167" t="s">
        <v>724</v>
      </c>
      <c r="T61" s="72" t="s">
        <v>717</v>
      </c>
      <c r="U61" s="72" t="s">
        <v>725</v>
      </c>
      <c r="V61" s="74" t="s">
        <v>726</v>
      </c>
      <c r="W61" s="74" t="s">
        <v>46</v>
      </c>
      <c r="X61" s="74" t="s">
        <v>46</v>
      </c>
      <c r="Y61" s="172">
        <v>1.0238</v>
      </c>
      <c r="Z61" s="5" t="s">
        <v>47</v>
      </c>
      <c r="AA61" s="97" t="s">
        <v>134</v>
      </c>
      <c r="AC61" s="35">
        <f t="shared" si="7"/>
        <v>0</v>
      </c>
      <c r="AD61" s="106">
        <f t="shared" si="3"/>
        <v>3.9999999999977831E-3</v>
      </c>
    </row>
    <row r="62" spans="1:30" s="35" customFormat="1" ht="108.75" hidden="1" customHeight="1" x14ac:dyDescent="0.15">
      <c r="A62" s="5">
        <f t="shared" si="0"/>
        <v>59</v>
      </c>
      <c r="B62" s="72" t="s">
        <v>727</v>
      </c>
      <c r="C62" s="72" t="s">
        <v>698</v>
      </c>
      <c r="D62" s="72" t="s">
        <v>728</v>
      </c>
      <c r="E62" s="72" t="s">
        <v>34</v>
      </c>
      <c r="F62" s="72" t="s">
        <v>729</v>
      </c>
      <c r="G62" s="72" t="s">
        <v>730</v>
      </c>
      <c r="H62" s="72" t="s">
        <v>37</v>
      </c>
      <c r="I62" s="72" t="s">
        <v>53</v>
      </c>
      <c r="J62" s="72" t="s">
        <v>731</v>
      </c>
      <c r="K62" s="71" t="s">
        <v>732</v>
      </c>
      <c r="L62" s="125">
        <v>40</v>
      </c>
      <c r="M62" s="125">
        <v>31</v>
      </c>
      <c r="N62" s="128">
        <v>9</v>
      </c>
      <c r="O62" s="127">
        <f t="shared" si="1"/>
        <v>9</v>
      </c>
      <c r="P62" s="72" t="s">
        <v>733</v>
      </c>
      <c r="Q62" s="74">
        <v>13585664846</v>
      </c>
      <c r="R62" s="72" t="s">
        <v>734</v>
      </c>
      <c r="S62" s="167" t="s">
        <v>735</v>
      </c>
      <c r="T62" s="72" t="s">
        <v>728</v>
      </c>
      <c r="U62" s="72" t="s">
        <v>736</v>
      </c>
      <c r="V62" s="74" t="s">
        <v>737</v>
      </c>
      <c r="W62" s="74" t="s">
        <v>46</v>
      </c>
      <c r="X62" s="74" t="s">
        <v>46</v>
      </c>
      <c r="Y62" s="172">
        <v>1.0106999999999999</v>
      </c>
      <c r="Z62" s="5" t="s">
        <v>47</v>
      </c>
      <c r="AA62" s="97" t="s">
        <v>134</v>
      </c>
      <c r="AC62" s="35">
        <f t="shared" si="7"/>
        <v>0</v>
      </c>
      <c r="AD62" s="106">
        <f t="shared" si="3"/>
        <v>0.29999999999999893</v>
      </c>
    </row>
    <row r="63" spans="1:30" s="35" customFormat="1" ht="87" hidden="1" customHeight="1" x14ac:dyDescent="0.15">
      <c r="A63" s="5">
        <f t="shared" si="0"/>
        <v>60</v>
      </c>
      <c r="B63" s="72" t="s">
        <v>738</v>
      </c>
      <c r="C63" s="72" t="s">
        <v>698</v>
      </c>
      <c r="D63" s="72" t="s">
        <v>626</v>
      </c>
      <c r="E63" s="72" t="s">
        <v>34</v>
      </c>
      <c r="F63" s="72" t="s">
        <v>739</v>
      </c>
      <c r="G63" s="72" t="s">
        <v>740</v>
      </c>
      <c r="H63" s="72" t="s">
        <v>37</v>
      </c>
      <c r="I63" s="126" t="s">
        <v>53</v>
      </c>
      <c r="J63" s="72" t="s">
        <v>741</v>
      </c>
      <c r="K63" s="71" t="s">
        <v>742</v>
      </c>
      <c r="L63" s="75">
        <v>84.845799999999997</v>
      </c>
      <c r="M63" s="75">
        <v>65.266000000000005</v>
      </c>
      <c r="N63" s="130">
        <v>19.579799999999999</v>
      </c>
      <c r="O63" s="127">
        <f t="shared" si="1"/>
        <v>19.579800000000002</v>
      </c>
      <c r="P63" s="72" t="s">
        <v>630</v>
      </c>
      <c r="Q63" s="187" t="s">
        <v>631</v>
      </c>
      <c r="R63" s="72" t="s">
        <v>743</v>
      </c>
      <c r="S63" s="167" t="s">
        <v>633</v>
      </c>
      <c r="T63" s="72" t="s">
        <v>626</v>
      </c>
      <c r="U63" s="72" t="s">
        <v>744</v>
      </c>
      <c r="V63" s="74" t="s">
        <v>635</v>
      </c>
      <c r="W63" s="74" t="s">
        <v>46</v>
      </c>
      <c r="X63" s="74" t="s">
        <v>46</v>
      </c>
      <c r="Y63" s="5" t="s">
        <v>77</v>
      </c>
      <c r="Z63" s="5" t="s">
        <v>63</v>
      </c>
      <c r="AA63" s="90" t="s">
        <v>636</v>
      </c>
      <c r="AC63" s="35">
        <f t="shared" si="7"/>
        <v>0</v>
      </c>
      <c r="AD63" s="106">
        <f t="shared" si="3"/>
        <v>0</v>
      </c>
    </row>
    <row r="64" spans="1:30" s="35" customFormat="1" ht="108" hidden="1" x14ac:dyDescent="0.15">
      <c r="A64" s="5">
        <f t="shared" si="0"/>
        <v>61</v>
      </c>
      <c r="B64" s="72" t="s">
        <v>745</v>
      </c>
      <c r="C64" s="72" t="s">
        <v>746</v>
      </c>
      <c r="D64" s="72" t="s">
        <v>747</v>
      </c>
      <c r="E64" s="72" t="s">
        <v>34</v>
      </c>
      <c r="F64" s="72" t="s">
        <v>748</v>
      </c>
      <c r="G64" s="72" t="s">
        <v>749</v>
      </c>
      <c r="H64" s="72" t="s">
        <v>37</v>
      </c>
      <c r="I64" s="72" t="s">
        <v>366</v>
      </c>
      <c r="J64" s="72" t="s">
        <v>750</v>
      </c>
      <c r="K64" s="71" t="s">
        <v>751</v>
      </c>
      <c r="L64" s="125">
        <v>44.2</v>
      </c>
      <c r="M64" s="125">
        <v>34.200000000000003</v>
      </c>
      <c r="N64" s="128">
        <v>10</v>
      </c>
      <c r="O64" s="127">
        <f t="shared" si="1"/>
        <v>10</v>
      </c>
      <c r="P64" s="72" t="s">
        <v>752</v>
      </c>
      <c r="Q64" s="74">
        <v>13795484082</v>
      </c>
      <c r="R64" s="72" t="s">
        <v>753</v>
      </c>
      <c r="S64" s="167" t="s">
        <v>754</v>
      </c>
      <c r="T64" s="72" t="s">
        <v>747</v>
      </c>
      <c r="U64" s="72" t="s">
        <v>755</v>
      </c>
      <c r="V64" s="74" t="s">
        <v>756</v>
      </c>
      <c r="W64" s="74" t="s">
        <v>46</v>
      </c>
      <c r="X64" s="74" t="s">
        <v>46</v>
      </c>
      <c r="Y64" s="5" t="s">
        <v>77</v>
      </c>
      <c r="Z64" s="5" t="s">
        <v>63</v>
      </c>
      <c r="AA64" s="82" t="s">
        <v>757</v>
      </c>
      <c r="AC64" s="105">
        <f t="shared" si="7"/>
        <v>0</v>
      </c>
      <c r="AD64" s="106">
        <f t="shared" si="3"/>
        <v>0.25999999999999979</v>
      </c>
    </row>
    <row r="65" spans="1:30" s="35" customFormat="1" ht="162" hidden="1" customHeight="1" x14ac:dyDescent="0.15">
      <c r="A65" s="5">
        <f t="shared" si="0"/>
        <v>62</v>
      </c>
      <c r="B65" s="72" t="s">
        <v>758</v>
      </c>
      <c r="C65" s="72" t="s">
        <v>746</v>
      </c>
      <c r="D65" s="72" t="s">
        <v>747</v>
      </c>
      <c r="E65" s="72" t="s">
        <v>34</v>
      </c>
      <c r="F65" s="72" t="s">
        <v>759</v>
      </c>
      <c r="G65" s="72" t="s">
        <v>749</v>
      </c>
      <c r="H65" s="72" t="s">
        <v>37</v>
      </c>
      <c r="I65" s="72" t="s">
        <v>366</v>
      </c>
      <c r="J65" s="72" t="s">
        <v>760</v>
      </c>
      <c r="K65" s="71" t="s">
        <v>761</v>
      </c>
      <c r="L65" s="125">
        <v>44.2</v>
      </c>
      <c r="M65" s="125">
        <v>34.200000000000003</v>
      </c>
      <c r="N65" s="128">
        <v>10</v>
      </c>
      <c r="O65" s="127">
        <f t="shared" si="1"/>
        <v>10</v>
      </c>
      <c r="P65" s="72" t="s">
        <v>752</v>
      </c>
      <c r="Q65" s="74">
        <v>13795484082</v>
      </c>
      <c r="R65" s="72" t="s">
        <v>753</v>
      </c>
      <c r="S65" s="167" t="s">
        <v>754</v>
      </c>
      <c r="T65" s="72" t="s">
        <v>747</v>
      </c>
      <c r="U65" s="72" t="s">
        <v>755</v>
      </c>
      <c r="V65" s="74" t="s">
        <v>756</v>
      </c>
      <c r="W65" s="198" t="s">
        <v>762</v>
      </c>
      <c r="X65" s="199"/>
      <c r="Y65" s="199"/>
      <c r="Z65" s="199"/>
      <c r="AA65" s="200"/>
      <c r="AC65" s="105">
        <f t="shared" ref="AC65:AC73" si="8">L65-M65-N65</f>
        <v>0</v>
      </c>
      <c r="AD65" s="106">
        <f t="shared" si="3"/>
        <v>0.25999999999999979</v>
      </c>
    </row>
    <row r="66" spans="1:30" s="35" customFormat="1" ht="219" hidden="1" customHeight="1" x14ac:dyDescent="0.15">
      <c r="A66" s="5">
        <f t="shared" si="0"/>
        <v>63</v>
      </c>
      <c r="B66" s="72" t="s">
        <v>763</v>
      </c>
      <c r="C66" s="72" t="s">
        <v>746</v>
      </c>
      <c r="D66" s="72" t="s">
        <v>764</v>
      </c>
      <c r="E66" s="72" t="s">
        <v>34</v>
      </c>
      <c r="F66" s="72" t="s">
        <v>765</v>
      </c>
      <c r="G66" s="72" t="s">
        <v>766</v>
      </c>
      <c r="H66" s="72" t="s">
        <v>37</v>
      </c>
      <c r="I66" s="72" t="s">
        <v>53</v>
      </c>
      <c r="J66" s="133" t="s">
        <v>767</v>
      </c>
      <c r="K66" s="71" t="s">
        <v>768</v>
      </c>
      <c r="L66" s="125">
        <v>243.9</v>
      </c>
      <c r="M66" s="160">
        <v>194.3278</v>
      </c>
      <c r="N66" s="128">
        <v>49.572200000000002</v>
      </c>
      <c r="O66" s="127">
        <f t="shared" si="1"/>
        <v>49.572200000000002</v>
      </c>
      <c r="P66" s="72" t="s">
        <v>769</v>
      </c>
      <c r="Q66" s="72">
        <v>13817232496</v>
      </c>
      <c r="R66" s="72" t="s">
        <v>770</v>
      </c>
      <c r="S66" s="72" t="s">
        <v>771</v>
      </c>
      <c r="T66" s="72" t="s">
        <v>764</v>
      </c>
      <c r="U66" s="72" t="s">
        <v>772</v>
      </c>
      <c r="V66" s="74" t="s">
        <v>773</v>
      </c>
      <c r="W66" s="74" t="s">
        <v>46</v>
      </c>
      <c r="X66" s="74" t="s">
        <v>774</v>
      </c>
      <c r="Y66" s="172">
        <v>1.1946000000000001</v>
      </c>
      <c r="Z66" s="5" t="s">
        <v>47</v>
      </c>
      <c r="AA66" s="97" t="s">
        <v>134</v>
      </c>
      <c r="AC66" s="105">
        <f t="shared" si="8"/>
        <v>0</v>
      </c>
      <c r="AD66" s="106">
        <f t="shared" si="3"/>
        <v>8.7261399999999938</v>
      </c>
    </row>
    <row r="67" spans="1:30" s="35" customFormat="1" ht="108" hidden="1" customHeight="1" x14ac:dyDescent="0.15">
      <c r="A67" s="5">
        <f t="shared" si="0"/>
        <v>64</v>
      </c>
      <c r="B67" s="72" t="s">
        <v>775</v>
      </c>
      <c r="C67" s="72" t="s">
        <v>746</v>
      </c>
      <c r="D67" s="72" t="s">
        <v>776</v>
      </c>
      <c r="E67" s="72" t="s">
        <v>138</v>
      </c>
      <c r="F67" s="72" t="s">
        <v>777</v>
      </c>
      <c r="G67" s="72" t="s">
        <v>778</v>
      </c>
      <c r="H67" s="72" t="s">
        <v>37</v>
      </c>
      <c r="I67" s="72" t="s">
        <v>53</v>
      </c>
      <c r="J67" s="72" t="s">
        <v>779</v>
      </c>
      <c r="K67" s="71" t="s">
        <v>780</v>
      </c>
      <c r="L67" s="125">
        <v>208</v>
      </c>
      <c r="M67" s="125">
        <v>160</v>
      </c>
      <c r="N67" s="128">
        <v>48</v>
      </c>
      <c r="O67" s="127">
        <f t="shared" si="1"/>
        <v>48</v>
      </c>
      <c r="P67" s="72" t="s">
        <v>781</v>
      </c>
      <c r="Q67" s="74">
        <v>13818724333</v>
      </c>
      <c r="R67" s="72" t="s">
        <v>782</v>
      </c>
      <c r="S67" s="167" t="s">
        <v>783</v>
      </c>
      <c r="T67" s="72" t="s">
        <v>776</v>
      </c>
      <c r="U67" s="72" t="s">
        <v>784</v>
      </c>
      <c r="V67" s="74" t="s">
        <v>785</v>
      </c>
      <c r="W67" s="74" t="s">
        <v>46</v>
      </c>
      <c r="X67" s="74" t="s">
        <v>61</v>
      </c>
      <c r="Y67" s="5" t="s">
        <v>77</v>
      </c>
      <c r="Z67" s="5" t="s">
        <v>63</v>
      </c>
      <c r="AA67" s="101" t="s">
        <v>786</v>
      </c>
      <c r="AC67" s="105">
        <f t="shared" si="8"/>
        <v>0</v>
      </c>
      <c r="AD67" s="106">
        <f t="shared" si="3"/>
        <v>0</v>
      </c>
    </row>
    <row r="68" spans="1:30" s="35" customFormat="1" ht="113.25" hidden="1" customHeight="1" x14ac:dyDescent="0.15">
      <c r="A68" s="5">
        <f t="shared" ref="A68:A92" si="9">ROW()-3</f>
        <v>65</v>
      </c>
      <c r="B68" s="72" t="s">
        <v>787</v>
      </c>
      <c r="C68" s="72" t="s">
        <v>746</v>
      </c>
      <c r="D68" s="72" t="s">
        <v>776</v>
      </c>
      <c r="E68" s="72" t="s">
        <v>138</v>
      </c>
      <c r="F68" s="72" t="s">
        <v>788</v>
      </c>
      <c r="G68" s="72" t="s">
        <v>789</v>
      </c>
      <c r="H68" s="72" t="s">
        <v>37</v>
      </c>
      <c r="I68" s="72" t="s">
        <v>790</v>
      </c>
      <c r="J68" s="72" t="s">
        <v>779</v>
      </c>
      <c r="K68" s="71" t="s">
        <v>791</v>
      </c>
      <c r="L68" s="125">
        <v>195</v>
      </c>
      <c r="M68" s="125">
        <v>150</v>
      </c>
      <c r="N68" s="128">
        <v>45</v>
      </c>
      <c r="O68" s="127">
        <f t="shared" si="1"/>
        <v>45</v>
      </c>
      <c r="P68" s="72" t="s">
        <v>792</v>
      </c>
      <c r="Q68" s="72">
        <v>13020160768</v>
      </c>
      <c r="R68" s="72" t="s">
        <v>793</v>
      </c>
      <c r="S68" s="167" t="s">
        <v>783</v>
      </c>
      <c r="T68" s="72" t="s">
        <v>776</v>
      </c>
      <c r="U68" s="72" t="s">
        <v>784</v>
      </c>
      <c r="V68" s="74" t="s">
        <v>785</v>
      </c>
      <c r="W68" s="74" t="s">
        <v>46</v>
      </c>
      <c r="X68" s="74" t="s">
        <v>61</v>
      </c>
      <c r="Y68" s="5" t="s">
        <v>77</v>
      </c>
      <c r="Z68" s="5" t="s">
        <v>63</v>
      </c>
      <c r="AA68" s="82" t="s">
        <v>794</v>
      </c>
      <c r="AC68" s="105">
        <f t="shared" si="8"/>
        <v>0</v>
      </c>
      <c r="AD68" s="106">
        <f t="shared" si="3"/>
        <v>0</v>
      </c>
    </row>
    <row r="69" spans="1:30" s="35" customFormat="1" ht="278.25" hidden="1" customHeight="1" x14ac:dyDescent="0.15">
      <c r="A69" s="5">
        <f t="shared" si="9"/>
        <v>66</v>
      </c>
      <c r="B69" s="72" t="s">
        <v>795</v>
      </c>
      <c r="C69" s="72" t="s">
        <v>746</v>
      </c>
      <c r="D69" s="72" t="s">
        <v>796</v>
      </c>
      <c r="E69" s="72" t="s">
        <v>138</v>
      </c>
      <c r="F69" s="72" t="s">
        <v>797</v>
      </c>
      <c r="G69" s="72" t="s">
        <v>798</v>
      </c>
      <c r="H69" s="72" t="s">
        <v>179</v>
      </c>
      <c r="I69" s="72" t="s">
        <v>799</v>
      </c>
      <c r="J69" s="72" t="s">
        <v>800</v>
      </c>
      <c r="K69" s="71" t="s">
        <v>801</v>
      </c>
      <c r="L69" s="125">
        <v>208</v>
      </c>
      <c r="M69" s="125">
        <v>160</v>
      </c>
      <c r="N69" s="128">
        <v>48</v>
      </c>
      <c r="O69" s="127">
        <f t="shared" ref="O69:O130" si="10">IF(M69*0.3&gt;N69,N69,M69*0.3)</f>
        <v>48</v>
      </c>
      <c r="P69" s="72" t="s">
        <v>802</v>
      </c>
      <c r="Q69" s="72" t="s">
        <v>803</v>
      </c>
      <c r="R69" s="72" t="s">
        <v>804</v>
      </c>
      <c r="S69" s="72" t="s">
        <v>805</v>
      </c>
      <c r="T69" s="72" t="s">
        <v>806</v>
      </c>
      <c r="U69" s="72" t="s">
        <v>807</v>
      </c>
      <c r="V69" s="74" t="s">
        <v>808</v>
      </c>
      <c r="W69" s="74" t="s">
        <v>61</v>
      </c>
      <c r="X69" s="74" t="s">
        <v>61</v>
      </c>
      <c r="Y69" s="5" t="s">
        <v>77</v>
      </c>
      <c r="Z69" s="5" t="s">
        <v>63</v>
      </c>
      <c r="AA69" s="82" t="s">
        <v>809</v>
      </c>
      <c r="AC69" s="105">
        <f t="shared" si="8"/>
        <v>0</v>
      </c>
      <c r="AD69" s="106">
        <f t="shared" ref="AD69:AD126" si="11">M69*0.3-N69</f>
        <v>0</v>
      </c>
    </row>
    <row r="70" spans="1:30" s="35" customFormat="1" ht="174" hidden="1" customHeight="1" x14ac:dyDescent="0.15">
      <c r="A70" s="5">
        <f t="shared" si="9"/>
        <v>67</v>
      </c>
      <c r="B70" s="72" t="s">
        <v>810</v>
      </c>
      <c r="C70" s="72" t="s">
        <v>746</v>
      </c>
      <c r="D70" s="72" t="s">
        <v>811</v>
      </c>
      <c r="E70" s="72" t="s">
        <v>81</v>
      </c>
      <c r="F70" s="72" t="s">
        <v>812</v>
      </c>
      <c r="G70" s="72" t="s">
        <v>813</v>
      </c>
      <c r="H70" s="72" t="s">
        <v>37</v>
      </c>
      <c r="I70" s="72" t="s">
        <v>814</v>
      </c>
      <c r="J70" s="72" t="s">
        <v>815</v>
      </c>
      <c r="K70" s="71" t="s">
        <v>816</v>
      </c>
      <c r="L70" s="125">
        <v>50</v>
      </c>
      <c r="M70" s="125">
        <v>40</v>
      </c>
      <c r="N70" s="128">
        <v>10</v>
      </c>
      <c r="O70" s="127">
        <f t="shared" si="10"/>
        <v>10</v>
      </c>
      <c r="P70" s="72" t="s">
        <v>817</v>
      </c>
      <c r="Q70" s="72">
        <v>16621021005</v>
      </c>
      <c r="R70" s="72" t="s">
        <v>818</v>
      </c>
      <c r="S70" s="167" t="s">
        <v>819</v>
      </c>
      <c r="T70" s="72" t="s">
        <v>820</v>
      </c>
      <c r="U70" s="72" t="s">
        <v>821</v>
      </c>
      <c r="V70" s="74" t="s">
        <v>822</v>
      </c>
      <c r="W70" s="74" t="s">
        <v>46</v>
      </c>
      <c r="X70" s="74" t="s">
        <v>46</v>
      </c>
      <c r="Y70" s="172">
        <v>1</v>
      </c>
      <c r="Z70" s="5" t="s">
        <v>63</v>
      </c>
      <c r="AA70" s="82" t="s">
        <v>823</v>
      </c>
      <c r="AC70" s="105">
        <f t="shared" si="8"/>
        <v>0</v>
      </c>
      <c r="AD70" s="106">
        <f t="shared" si="11"/>
        <v>2</v>
      </c>
    </row>
    <row r="71" spans="1:30" s="35" customFormat="1" ht="118.5" hidden="1" customHeight="1" x14ac:dyDescent="0.15">
      <c r="A71" s="5">
        <f t="shared" si="9"/>
        <v>68</v>
      </c>
      <c r="B71" s="72" t="s">
        <v>824</v>
      </c>
      <c r="C71" s="72" t="s">
        <v>746</v>
      </c>
      <c r="D71" s="72" t="s">
        <v>825</v>
      </c>
      <c r="E71" s="72" t="s">
        <v>34</v>
      </c>
      <c r="F71" s="72" t="s">
        <v>826</v>
      </c>
      <c r="G71" s="72" t="s">
        <v>827</v>
      </c>
      <c r="H71" s="72" t="s">
        <v>37</v>
      </c>
      <c r="I71" s="72" t="s">
        <v>828</v>
      </c>
      <c r="J71" s="72" t="s">
        <v>829</v>
      </c>
      <c r="K71" s="71" t="s">
        <v>830</v>
      </c>
      <c r="L71" s="125">
        <v>132.6</v>
      </c>
      <c r="M71" s="125">
        <v>102</v>
      </c>
      <c r="N71" s="128">
        <v>30.6</v>
      </c>
      <c r="O71" s="127">
        <f t="shared" si="10"/>
        <v>30.599999999999998</v>
      </c>
      <c r="P71" s="72" t="s">
        <v>831</v>
      </c>
      <c r="Q71" s="72">
        <v>18616358279</v>
      </c>
      <c r="R71" s="72" t="s">
        <v>832</v>
      </c>
      <c r="S71" s="167" t="s">
        <v>833</v>
      </c>
      <c r="T71" s="72" t="s">
        <v>834</v>
      </c>
      <c r="U71" s="72" t="s">
        <v>835</v>
      </c>
      <c r="V71" s="74" t="s">
        <v>836</v>
      </c>
      <c r="W71" s="74" t="s">
        <v>46</v>
      </c>
      <c r="X71" s="74" t="s">
        <v>46</v>
      </c>
      <c r="Y71" s="172">
        <v>0.99639999999999995</v>
      </c>
      <c r="Z71" s="5" t="s">
        <v>47</v>
      </c>
      <c r="AA71" s="97" t="s">
        <v>134</v>
      </c>
      <c r="AC71" s="105">
        <f t="shared" si="8"/>
        <v>0</v>
      </c>
      <c r="AD71" s="106">
        <f t="shared" si="11"/>
        <v>0</v>
      </c>
    </row>
    <row r="72" spans="1:30" s="35" customFormat="1" ht="200.25" hidden="1" customHeight="1" x14ac:dyDescent="0.15">
      <c r="A72" s="5">
        <f t="shared" si="9"/>
        <v>69</v>
      </c>
      <c r="B72" s="72" t="s">
        <v>837</v>
      </c>
      <c r="C72" s="72" t="s">
        <v>746</v>
      </c>
      <c r="D72" s="72" t="s">
        <v>838</v>
      </c>
      <c r="E72" s="72" t="s">
        <v>34</v>
      </c>
      <c r="F72" s="72" t="s">
        <v>839</v>
      </c>
      <c r="G72" s="72" t="s">
        <v>124</v>
      </c>
      <c r="H72" s="72" t="s">
        <v>37</v>
      </c>
      <c r="I72" s="72" t="s">
        <v>53</v>
      </c>
      <c r="J72" s="72" t="s">
        <v>840</v>
      </c>
      <c r="K72" s="71" t="s">
        <v>841</v>
      </c>
      <c r="L72" s="160">
        <v>255.90780000000001</v>
      </c>
      <c r="M72" s="160">
        <v>206.13</v>
      </c>
      <c r="N72" s="128">
        <v>49.777799999999999</v>
      </c>
      <c r="O72" s="127">
        <f t="shared" si="10"/>
        <v>49.777799999999999</v>
      </c>
      <c r="P72" s="72" t="s">
        <v>842</v>
      </c>
      <c r="Q72" s="72">
        <v>13917366316</v>
      </c>
      <c r="R72" s="72" t="s">
        <v>843</v>
      </c>
      <c r="S72" s="167" t="s">
        <v>844</v>
      </c>
      <c r="T72" s="72" t="s">
        <v>838</v>
      </c>
      <c r="U72" s="72" t="s">
        <v>845</v>
      </c>
      <c r="V72" s="74" t="s">
        <v>846</v>
      </c>
      <c r="W72" s="74" t="s">
        <v>46</v>
      </c>
      <c r="X72" s="74" t="s">
        <v>46</v>
      </c>
      <c r="Y72" s="172" t="s">
        <v>77</v>
      </c>
      <c r="Z72" s="5" t="s">
        <v>63</v>
      </c>
      <c r="AA72" s="97" t="s">
        <v>847</v>
      </c>
      <c r="AC72" s="105">
        <f t="shared" si="8"/>
        <v>0</v>
      </c>
      <c r="AD72" s="106">
        <f t="shared" si="11"/>
        <v>12.061199999999999</v>
      </c>
    </row>
    <row r="73" spans="1:30" s="35" customFormat="1" ht="148.5" hidden="1" x14ac:dyDescent="0.15">
      <c r="A73" s="5">
        <f t="shared" si="9"/>
        <v>70</v>
      </c>
      <c r="B73" s="74" t="s">
        <v>848</v>
      </c>
      <c r="C73" s="72" t="s">
        <v>849</v>
      </c>
      <c r="D73" s="75" t="s">
        <v>850</v>
      </c>
      <c r="E73" s="75" t="s">
        <v>34</v>
      </c>
      <c r="F73" s="75" t="s">
        <v>851</v>
      </c>
      <c r="G73" s="75" t="s">
        <v>852</v>
      </c>
      <c r="H73" s="75" t="s">
        <v>37</v>
      </c>
      <c r="I73" s="75" t="s">
        <v>247</v>
      </c>
      <c r="J73" s="75" t="s">
        <v>853</v>
      </c>
      <c r="K73" s="90" t="s">
        <v>854</v>
      </c>
      <c r="L73" s="130">
        <v>251</v>
      </c>
      <c r="M73" s="130">
        <v>201</v>
      </c>
      <c r="N73" s="130">
        <v>50</v>
      </c>
      <c r="O73" s="127">
        <f t="shared" si="10"/>
        <v>50</v>
      </c>
      <c r="P73" s="75" t="s">
        <v>855</v>
      </c>
      <c r="Q73" s="75">
        <v>13901792156</v>
      </c>
      <c r="R73" s="75" t="s">
        <v>856</v>
      </c>
      <c r="S73" s="75" t="s">
        <v>857</v>
      </c>
      <c r="T73" s="75" t="s">
        <v>850</v>
      </c>
      <c r="U73" s="75" t="s">
        <v>858</v>
      </c>
      <c r="V73" s="75" t="s">
        <v>859</v>
      </c>
      <c r="W73" s="74" t="s">
        <v>46</v>
      </c>
      <c r="X73" s="74" t="s">
        <v>46</v>
      </c>
      <c r="Y73" s="172">
        <v>1.1228</v>
      </c>
      <c r="Z73" s="5" t="s">
        <v>47</v>
      </c>
      <c r="AA73" s="97" t="s">
        <v>134</v>
      </c>
      <c r="AC73" s="185">
        <f t="shared" si="8"/>
        <v>0</v>
      </c>
      <c r="AD73" s="106">
        <f t="shared" si="11"/>
        <v>10.299999999999997</v>
      </c>
    </row>
    <row r="74" spans="1:30" s="35" customFormat="1" ht="159.75" hidden="1" customHeight="1" x14ac:dyDescent="0.15">
      <c r="A74" s="5">
        <f t="shared" si="9"/>
        <v>71</v>
      </c>
      <c r="B74" s="74" t="s">
        <v>860</v>
      </c>
      <c r="C74" s="72" t="s">
        <v>849</v>
      </c>
      <c r="D74" s="75" t="s">
        <v>861</v>
      </c>
      <c r="E74" s="75" t="s">
        <v>34</v>
      </c>
      <c r="F74" s="75" t="s">
        <v>862</v>
      </c>
      <c r="G74" s="75" t="s">
        <v>719</v>
      </c>
      <c r="H74" s="75" t="s">
        <v>37</v>
      </c>
      <c r="I74" s="75" t="s">
        <v>521</v>
      </c>
      <c r="J74" s="75" t="s">
        <v>486</v>
      </c>
      <c r="K74" s="90" t="s">
        <v>863</v>
      </c>
      <c r="L74" s="130">
        <v>130</v>
      </c>
      <c r="M74" s="130">
        <v>100</v>
      </c>
      <c r="N74" s="130">
        <v>30</v>
      </c>
      <c r="O74" s="127">
        <f t="shared" si="10"/>
        <v>30</v>
      </c>
      <c r="P74" s="75" t="s">
        <v>864</v>
      </c>
      <c r="Q74" s="75">
        <v>13524870003</v>
      </c>
      <c r="R74" s="75" t="s">
        <v>865</v>
      </c>
      <c r="S74" s="75" t="s">
        <v>866</v>
      </c>
      <c r="T74" s="75" t="s">
        <v>861</v>
      </c>
      <c r="U74" s="75" t="s">
        <v>867</v>
      </c>
      <c r="V74" s="75" t="s">
        <v>868</v>
      </c>
      <c r="W74" s="74" t="s">
        <v>46</v>
      </c>
      <c r="X74" s="74" t="s">
        <v>46</v>
      </c>
      <c r="Y74" s="172">
        <v>0.88680000000000003</v>
      </c>
      <c r="Z74" s="5" t="s">
        <v>47</v>
      </c>
      <c r="AA74" s="97" t="s">
        <v>869</v>
      </c>
      <c r="AC74" s="185">
        <f t="shared" ref="AC74:AC82" si="12">L74-M74-N74</f>
        <v>0</v>
      </c>
      <c r="AD74" s="106">
        <f t="shared" si="11"/>
        <v>0</v>
      </c>
    </row>
    <row r="75" spans="1:30" s="35" customFormat="1" ht="146.25" hidden="1" customHeight="1" x14ac:dyDescent="0.15">
      <c r="A75" s="5">
        <f t="shared" si="9"/>
        <v>72</v>
      </c>
      <c r="B75" s="74" t="s">
        <v>870</v>
      </c>
      <c r="C75" s="72" t="s">
        <v>849</v>
      </c>
      <c r="D75" s="75" t="s">
        <v>871</v>
      </c>
      <c r="E75" s="75" t="s">
        <v>138</v>
      </c>
      <c r="F75" s="75" t="s">
        <v>872</v>
      </c>
      <c r="G75" s="75" t="s">
        <v>873</v>
      </c>
      <c r="H75" s="75" t="s">
        <v>37</v>
      </c>
      <c r="I75" s="75" t="s">
        <v>874</v>
      </c>
      <c r="J75" s="75" t="s">
        <v>875</v>
      </c>
      <c r="K75" s="90" t="s">
        <v>876</v>
      </c>
      <c r="L75" s="130">
        <v>120</v>
      </c>
      <c r="M75" s="130">
        <v>92.31</v>
      </c>
      <c r="N75" s="130">
        <v>27.69</v>
      </c>
      <c r="O75" s="127">
        <f t="shared" si="10"/>
        <v>27.69</v>
      </c>
      <c r="P75" s="75" t="s">
        <v>877</v>
      </c>
      <c r="Q75" s="75">
        <v>15317211121</v>
      </c>
      <c r="R75" s="75" t="s">
        <v>878</v>
      </c>
      <c r="S75" s="75" t="s">
        <v>879</v>
      </c>
      <c r="T75" s="75" t="s">
        <v>871</v>
      </c>
      <c r="U75" s="75" t="s">
        <v>880</v>
      </c>
      <c r="V75" s="75" t="s">
        <v>881</v>
      </c>
      <c r="W75" s="74" t="s">
        <v>46</v>
      </c>
      <c r="X75" s="74" t="s">
        <v>46</v>
      </c>
      <c r="Y75" s="5" t="s">
        <v>77</v>
      </c>
      <c r="Z75" s="5" t="s">
        <v>564</v>
      </c>
      <c r="AA75" s="82" t="s">
        <v>882</v>
      </c>
      <c r="AB75" s="146" t="s">
        <v>883</v>
      </c>
      <c r="AC75" s="185">
        <f t="shared" si="12"/>
        <v>0</v>
      </c>
      <c r="AD75" s="106">
        <f t="shared" si="11"/>
        <v>3.0000000000001137E-3</v>
      </c>
    </row>
    <row r="76" spans="1:30" s="35" customFormat="1" ht="81" hidden="1" x14ac:dyDescent="0.15">
      <c r="A76" s="5">
        <f t="shared" si="9"/>
        <v>73</v>
      </c>
      <c r="B76" s="74" t="s">
        <v>884</v>
      </c>
      <c r="C76" s="72" t="s">
        <v>849</v>
      </c>
      <c r="D76" s="75" t="s">
        <v>288</v>
      </c>
      <c r="E76" s="75" t="s">
        <v>34</v>
      </c>
      <c r="F76" s="75" t="s">
        <v>885</v>
      </c>
      <c r="G76" s="75" t="s">
        <v>886</v>
      </c>
      <c r="H76" s="75" t="s">
        <v>37</v>
      </c>
      <c r="I76" s="75" t="s">
        <v>53</v>
      </c>
      <c r="J76" s="75" t="s">
        <v>887</v>
      </c>
      <c r="K76" s="90" t="s">
        <v>888</v>
      </c>
      <c r="L76" s="75">
        <f>(926750)/10000</f>
        <v>92.674999999999997</v>
      </c>
      <c r="M76" s="177">
        <v>71.287999999999997</v>
      </c>
      <c r="N76" s="178">
        <v>21.387</v>
      </c>
      <c r="O76" s="179">
        <f t="shared" si="10"/>
        <v>21.386399999999998</v>
      </c>
      <c r="P76" s="75" t="s">
        <v>292</v>
      </c>
      <c r="Q76" s="75">
        <v>18916169018</v>
      </c>
      <c r="R76" s="75" t="s">
        <v>293</v>
      </c>
      <c r="S76" s="75" t="s">
        <v>294</v>
      </c>
      <c r="T76" s="75" t="s">
        <v>288</v>
      </c>
      <c r="U76" s="75" t="s">
        <v>295</v>
      </c>
      <c r="V76" s="75" t="s">
        <v>889</v>
      </c>
      <c r="W76" s="74" t="s">
        <v>46</v>
      </c>
      <c r="X76" s="74" t="s">
        <v>46</v>
      </c>
      <c r="Y76" s="172">
        <v>0.84430000000000005</v>
      </c>
      <c r="Z76" s="5" t="s">
        <v>47</v>
      </c>
      <c r="AA76" s="97" t="s">
        <v>869</v>
      </c>
      <c r="AC76" s="185">
        <f t="shared" si="12"/>
        <v>0</v>
      </c>
      <c r="AD76" s="106">
        <f t="shared" si="11"/>
        <v>-6.0000000000215437E-4</v>
      </c>
    </row>
    <row r="77" spans="1:30" s="35" customFormat="1" ht="147" hidden="1" customHeight="1" x14ac:dyDescent="0.15">
      <c r="A77" s="5">
        <f t="shared" si="9"/>
        <v>74</v>
      </c>
      <c r="B77" s="74" t="s">
        <v>890</v>
      </c>
      <c r="C77" s="72" t="s">
        <v>849</v>
      </c>
      <c r="D77" s="75" t="s">
        <v>891</v>
      </c>
      <c r="E77" s="75" t="s">
        <v>138</v>
      </c>
      <c r="F77" s="75" t="s">
        <v>892</v>
      </c>
      <c r="G77" s="75" t="s">
        <v>893</v>
      </c>
      <c r="H77" s="75" t="s">
        <v>37</v>
      </c>
      <c r="I77" s="75" t="s">
        <v>366</v>
      </c>
      <c r="J77" s="75" t="s">
        <v>894</v>
      </c>
      <c r="K77" s="90" t="s">
        <v>895</v>
      </c>
      <c r="L77" s="130">
        <v>48.411000000000001</v>
      </c>
      <c r="M77" s="130">
        <v>37.411000000000001</v>
      </c>
      <c r="N77" s="130">
        <v>11</v>
      </c>
      <c r="O77" s="127">
        <f t="shared" si="10"/>
        <v>11</v>
      </c>
      <c r="P77" s="75" t="s">
        <v>896</v>
      </c>
      <c r="Q77" s="75" t="s">
        <v>897</v>
      </c>
      <c r="R77" s="75" t="s">
        <v>898</v>
      </c>
      <c r="S77" s="75" t="s">
        <v>899</v>
      </c>
      <c r="T77" s="75" t="s">
        <v>891</v>
      </c>
      <c r="U77" s="75" t="s">
        <v>900</v>
      </c>
      <c r="V77" s="75" t="s">
        <v>901</v>
      </c>
      <c r="W77" s="74" t="s">
        <v>46</v>
      </c>
      <c r="X77" s="74" t="s">
        <v>46</v>
      </c>
      <c r="Y77" s="5" t="s">
        <v>77</v>
      </c>
      <c r="Z77" s="5" t="s">
        <v>63</v>
      </c>
      <c r="AA77" s="82" t="s">
        <v>902</v>
      </c>
      <c r="AC77" s="185">
        <f t="shared" si="12"/>
        <v>0</v>
      </c>
      <c r="AD77" s="106">
        <f t="shared" si="11"/>
        <v>0.22330000000000005</v>
      </c>
    </row>
    <row r="78" spans="1:30" s="35" customFormat="1" ht="212.25" hidden="1" customHeight="1" x14ac:dyDescent="0.15">
      <c r="A78" s="5">
        <f t="shared" si="9"/>
        <v>75</v>
      </c>
      <c r="B78" s="74" t="s">
        <v>903</v>
      </c>
      <c r="C78" s="72" t="s">
        <v>849</v>
      </c>
      <c r="D78" s="75" t="s">
        <v>904</v>
      </c>
      <c r="E78" s="75" t="s">
        <v>138</v>
      </c>
      <c r="F78" s="75" t="s">
        <v>905</v>
      </c>
      <c r="G78" s="75" t="s">
        <v>906</v>
      </c>
      <c r="H78" s="75" t="s">
        <v>37</v>
      </c>
      <c r="I78" s="75" t="s">
        <v>907</v>
      </c>
      <c r="J78" s="75" t="s">
        <v>908</v>
      </c>
      <c r="K78" s="90" t="s">
        <v>909</v>
      </c>
      <c r="L78" s="130">
        <v>69.286000000000001</v>
      </c>
      <c r="M78" s="130">
        <v>53.296999999999997</v>
      </c>
      <c r="N78" s="130">
        <v>15.989000000000001</v>
      </c>
      <c r="O78" s="127">
        <f t="shared" si="10"/>
        <v>15.989000000000001</v>
      </c>
      <c r="P78" s="75" t="s">
        <v>910</v>
      </c>
      <c r="Q78" s="75">
        <v>13636697407</v>
      </c>
      <c r="R78" s="75" t="s">
        <v>911</v>
      </c>
      <c r="S78" s="75" t="s">
        <v>912</v>
      </c>
      <c r="T78" s="75" t="s">
        <v>904</v>
      </c>
      <c r="U78" s="75" t="s">
        <v>913</v>
      </c>
      <c r="V78" s="75" t="s">
        <v>914</v>
      </c>
      <c r="W78" s="74" t="s">
        <v>46</v>
      </c>
      <c r="X78" s="74" t="s">
        <v>46</v>
      </c>
      <c r="Y78" s="5" t="s">
        <v>77</v>
      </c>
      <c r="Z78" s="5" t="s">
        <v>47</v>
      </c>
      <c r="AA78" s="101" t="s">
        <v>915</v>
      </c>
      <c r="AC78" s="185">
        <f t="shared" si="12"/>
        <v>0</v>
      </c>
      <c r="AD78" s="106">
        <f t="shared" si="11"/>
        <v>9.9999999997990585E-5</v>
      </c>
    </row>
    <row r="79" spans="1:30" s="35" customFormat="1" ht="150.75" hidden="1" customHeight="1" x14ac:dyDescent="0.15">
      <c r="A79" s="5">
        <f t="shared" si="9"/>
        <v>76</v>
      </c>
      <c r="B79" s="74" t="s">
        <v>916</v>
      </c>
      <c r="C79" s="72" t="s">
        <v>849</v>
      </c>
      <c r="D79" s="75" t="s">
        <v>917</v>
      </c>
      <c r="E79" s="75" t="s">
        <v>138</v>
      </c>
      <c r="F79" s="75" t="s">
        <v>918</v>
      </c>
      <c r="G79" s="75" t="s">
        <v>919</v>
      </c>
      <c r="H79" s="75" t="s">
        <v>37</v>
      </c>
      <c r="I79" s="75" t="s">
        <v>920</v>
      </c>
      <c r="J79" s="75" t="s">
        <v>397</v>
      </c>
      <c r="K79" s="90" t="s">
        <v>921</v>
      </c>
      <c r="L79" s="130" t="s">
        <v>922</v>
      </c>
      <c r="M79" s="130" t="s">
        <v>923</v>
      </c>
      <c r="N79" s="130" t="s">
        <v>924</v>
      </c>
      <c r="O79" s="127">
        <f t="shared" si="10"/>
        <v>6.6</v>
      </c>
      <c r="P79" s="75" t="s">
        <v>925</v>
      </c>
      <c r="Q79" s="75" t="s">
        <v>926</v>
      </c>
      <c r="R79" s="75" t="s">
        <v>927</v>
      </c>
      <c r="S79" s="75" t="s">
        <v>928</v>
      </c>
      <c r="T79" s="75" t="s">
        <v>917</v>
      </c>
      <c r="U79" s="75" t="s">
        <v>403</v>
      </c>
      <c r="V79" s="75" t="s">
        <v>929</v>
      </c>
      <c r="W79" s="74" t="s">
        <v>46</v>
      </c>
      <c r="X79" s="74" t="s">
        <v>61</v>
      </c>
      <c r="Y79" s="5" t="s">
        <v>930</v>
      </c>
      <c r="Z79" s="5" t="s">
        <v>63</v>
      </c>
      <c r="AA79" s="82" t="s">
        <v>931</v>
      </c>
      <c r="AB79" s="146"/>
      <c r="AC79" s="185">
        <f t="shared" si="12"/>
        <v>0</v>
      </c>
      <c r="AD79" s="106">
        <f t="shared" si="11"/>
        <v>0</v>
      </c>
    </row>
    <row r="80" spans="1:30" s="35" customFormat="1" ht="148.5" hidden="1" x14ac:dyDescent="0.15">
      <c r="A80" s="5">
        <f t="shared" si="9"/>
        <v>77</v>
      </c>
      <c r="B80" s="74" t="s">
        <v>932</v>
      </c>
      <c r="C80" s="72" t="s">
        <v>849</v>
      </c>
      <c r="D80" s="75" t="s">
        <v>933</v>
      </c>
      <c r="E80" s="75" t="s">
        <v>34</v>
      </c>
      <c r="F80" s="75" t="s">
        <v>934</v>
      </c>
      <c r="G80" s="75" t="s">
        <v>935</v>
      </c>
      <c r="H80" s="75" t="s">
        <v>37</v>
      </c>
      <c r="I80" s="75" t="s">
        <v>84</v>
      </c>
      <c r="J80" s="75" t="s">
        <v>39</v>
      </c>
      <c r="K80" s="90" t="s">
        <v>936</v>
      </c>
      <c r="L80" s="130">
        <v>12.8</v>
      </c>
      <c r="M80" s="130">
        <v>9.85</v>
      </c>
      <c r="N80" s="130">
        <v>2.95</v>
      </c>
      <c r="O80" s="127">
        <f t="shared" si="10"/>
        <v>2.95</v>
      </c>
      <c r="P80" s="75" t="s">
        <v>937</v>
      </c>
      <c r="Q80" s="75">
        <v>15921895248</v>
      </c>
      <c r="R80" s="75" t="s">
        <v>938</v>
      </c>
      <c r="S80" s="75" t="s">
        <v>939</v>
      </c>
      <c r="T80" s="75" t="s">
        <v>940</v>
      </c>
      <c r="U80" s="75" t="s">
        <v>941</v>
      </c>
      <c r="V80" s="75" t="s">
        <v>942</v>
      </c>
      <c r="W80" s="74" t="s">
        <v>46</v>
      </c>
      <c r="X80" s="74" t="s">
        <v>46</v>
      </c>
      <c r="Y80" s="172">
        <v>0.51719999999999999</v>
      </c>
      <c r="Z80" s="5" t="s">
        <v>63</v>
      </c>
      <c r="AA80" s="101" t="s">
        <v>150</v>
      </c>
      <c r="AC80" s="185">
        <f t="shared" si="12"/>
        <v>0</v>
      </c>
      <c r="AD80" s="106">
        <f t="shared" si="11"/>
        <v>4.9999999999994493E-3</v>
      </c>
    </row>
    <row r="81" spans="1:30" s="35" customFormat="1" ht="167.25" hidden="1" customHeight="1" x14ac:dyDescent="0.15">
      <c r="A81" s="5">
        <f t="shared" si="9"/>
        <v>78</v>
      </c>
      <c r="B81" s="74" t="s">
        <v>943</v>
      </c>
      <c r="C81" s="72" t="s">
        <v>849</v>
      </c>
      <c r="D81" s="75" t="s">
        <v>349</v>
      </c>
      <c r="E81" s="75" t="s">
        <v>34</v>
      </c>
      <c r="F81" s="75" t="s">
        <v>944</v>
      </c>
      <c r="G81" s="75" t="s">
        <v>945</v>
      </c>
      <c r="H81" s="75" t="s">
        <v>37</v>
      </c>
      <c r="I81" s="75" t="s">
        <v>53</v>
      </c>
      <c r="J81" s="75" t="s">
        <v>946</v>
      </c>
      <c r="K81" s="90" t="s">
        <v>947</v>
      </c>
      <c r="L81" s="130">
        <v>105</v>
      </c>
      <c r="M81" s="130">
        <v>81</v>
      </c>
      <c r="N81" s="130">
        <v>24</v>
      </c>
      <c r="O81" s="127">
        <f t="shared" si="10"/>
        <v>24</v>
      </c>
      <c r="P81" s="75" t="s">
        <v>948</v>
      </c>
      <c r="Q81" s="75">
        <v>15801913757</v>
      </c>
      <c r="R81" s="75" t="s">
        <v>949</v>
      </c>
      <c r="S81" s="75" t="s">
        <v>950</v>
      </c>
      <c r="T81" s="75" t="s">
        <v>349</v>
      </c>
      <c r="U81" s="75" t="s">
        <v>350</v>
      </c>
      <c r="V81" s="75" t="s">
        <v>951</v>
      </c>
      <c r="W81" s="74" t="s">
        <v>46</v>
      </c>
      <c r="X81" s="74" t="s">
        <v>952</v>
      </c>
      <c r="Y81" s="172">
        <v>8.8499999999999995E-2</v>
      </c>
      <c r="Z81" s="5" t="s">
        <v>63</v>
      </c>
      <c r="AA81" s="101" t="s">
        <v>150</v>
      </c>
      <c r="AC81" s="185">
        <f t="shared" si="12"/>
        <v>0</v>
      </c>
      <c r="AD81" s="106">
        <f t="shared" si="11"/>
        <v>0.30000000000000071</v>
      </c>
    </row>
    <row r="82" spans="1:30" s="35" customFormat="1" ht="152.25" hidden="1" customHeight="1" x14ac:dyDescent="0.15">
      <c r="A82" s="5">
        <f t="shared" si="9"/>
        <v>79</v>
      </c>
      <c r="B82" s="76" t="s">
        <v>953</v>
      </c>
      <c r="C82" s="76" t="s">
        <v>954</v>
      </c>
      <c r="D82" s="76" t="s">
        <v>955</v>
      </c>
      <c r="E82" s="76" t="s">
        <v>81</v>
      </c>
      <c r="F82" s="76" t="s">
        <v>956</v>
      </c>
      <c r="G82" s="76" t="s">
        <v>957</v>
      </c>
      <c r="H82" s="76" t="s">
        <v>37</v>
      </c>
      <c r="I82" s="77" t="s">
        <v>958</v>
      </c>
      <c r="J82" s="76" t="s">
        <v>142</v>
      </c>
      <c r="K82" s="92" t="s">
        <v>959</v>
      </c>
      <c r="L82" s="175">
        <v>195</v>
      </c>
      <c r="M82" s="175">
        <v>150</v>
      </c>
      <c r="N82" s="150">
        <v>45</v>
      </c>
      <c r="O82" s="127">
        <f t="shared" si="10"/>
        <v>45</v>
      </c>
      <c r="P82" s="76" t="s">
        <v>960</v>
      </c>
      <c r="Q82" s="181">
        <v>13311973155</v>
      </c>
      <c r="R82" s="76" t="s">
        <v>961</v>
      </c>
      <c r="S82" s="182" t="s">
        <v>962</v>
      </c>
      <c r="T82" s="76" t="s">
        <v>955</v>
      </c>
      <c r="U82" s="76" t="s">
        <v>963</v>
      </c>
      <c r="V82" s="181" t="s">
        <v>964</v>
      </c>
      <c r="W82" s="181" t="s">
        <v>965</v>
      </c>
      <c r="X82" s="181" t="s">
        <v>966</v>
      </c>
      <c r="Y82" s="5" t="s">
        <v>77</v>
      </c>
      <c r="Z82" s="5" t="s">
        <v>47</v>
      </c>
      <c r="AA82" s="82" t="s">
        <v>967</v>
      </c>
      <c r="AC82" s="105">
        <f t="shared" si="12"/>
        <v>0</v>
      </c>
      <c r="AD82" s="106">
        <f t="shared" si="11"/>
        <v>0</v>
      </c>
    </row>
    <row r="83" spans="1:30" s="35" customFormat="1" ht="81" hidden="1" x14ac:dyDescent="0.15">
      <c r="A83" s="5">
        <f t="shared" si="9"/>
        <v>80</v>
      </c>
      <c r="B83" s="76" t="s">
        <v>968</v>
      </c>
      <c r="C83" s="76" t="s">
        <v>954</v>
      </c>
      <c r="D83" s="76" t="s">
        <v>969</v>
      </c>
      <c r="E83" s="76" t="s">
        <v>138</v>
      </c>
      <c r="F83" s="76" t="s">
        <v>970</v>
      </c>
      <c r="G83" s="76" t="s">
        <v>971</v>
      </c>
      <c r="H83" s="76" t="s">
        <v>37</v>
      </c>
      <c r="I83" s="76" t="s">
        <v>53</v>
      </c>
      <c r="J83" s="76" t="s">
        <v>142</v>
      </c>
      <c r="K83" s="92" t="s">
        <v>972</v>
      </c>
      <c r="L83" s="175">
        <v>26</v>
      </c>
      <c r="M83" s="175">
        <v>20</v>
      </c>
      <c r="N83" s="150">
        <v>6</v>
      </c>
      <c r="O83" s="127">
        <f t="shared" si="10"/>
        <v>6</v>
      </c>
      <c r="P83" s="76" t="s">
        <v>973</v>
      </c>
      <c r="Q83" s="181">
        <v>13917494118</v>
      </c>
      <c r="R83" s="76" t="s">
        <v>974</v>
      </c>
      <c r="S83" s="182" t="s">
        <v>975</v>
      </c>
      <c r="T83" s="76" t="s">
        <v>969</v>
      </c>
      <c r="U83" s="76" t="s">
        <v>976</v>
      </c>
      <c r="V83" s="181" t="s">
        <v>977</v>
      </c>
      <c r="W83" s="181" t="s">
        <v>965</v>
      </c>
      <c r="X83" s="181" t="s">
        <v>978</v>
      </c>
      <c r="Y83" s="5" t="s">
        <v>77</v>
      </c>
      <c r="Z83" s="5" t="s">
        <v>63</v>
      </c>
      <c r="AA83" s="101" t="s">
        <v>979</v>
      </c>
      <c r="AC83" s="105">
        <f t="shared" ref="AC83:AC86" si="13">L83-M83-N83</f>
        <v>0</v>
      </c>
      <c r="AD83" s="106">
        <f t="shared" si="11"/>
        <v>0</v>
      </c>
    </row>
    <row r="84" spans="1:30" s="35" customFormat="1" ht="67.5" hidden="1" x14ac:dyDescent="0.15">
      <c r="A84" s="5">
        <f t="shared" si="9"/>
        <v>81</v>
      </c>
      <c r="B84" s="76" t="s">
        <v>980</v>
      </c>
      <c r="C84" s="76" t="s">
        <v>954</v>
      </c>
      <c r="D84" s="76" t="s">
        <v>981</v>
      </c>
      <c r="E84" s="76" t="s">
        <v>244</v>
      </c>
      <c r="F84" s="76" t="s">
        <v>982</v>
      </c>
      <c r="G84" s="76" t="s">
        <v>983</v>
      </c>
      <c r="H84" s="76" t="s">
        <v>37</v>
      </c>
      <c r="I84" s="76" t="s">
        <v>53</v>
      </c>
      <c r="J84" s="76" t="s">
        <v>181</v>
      </c>
      <c r="K84" s="92" t="s">
        <v>984</v>
      </c>
      <c r="L84" s="175">
        <v>38.979999999999997</v>
      </c>
      <c r="M84" s="175">
        <v>33.130000000000003</v>
      </c>
      <c r="N84" s="150">
        <v>5.85</v>
      </c>
      <c r="O84" s="127">
        <f t="shared" si="10"/>
        <v>5.85</v>
      </c>
      <c r="P84" s="76" t="s">
        <v>985</v>
      </c>
      <c r="Q84" s="181">
        <v>18121343143</v>
      </c>
      <c r="R84" s="76" t="s">
        <v>986</v>
      </c>
      <c r="S84" s="182" t="s">
        <v>987</v>
      </c>
      <c r="T84" s="76" t="s">
        <v>981</v>
      </c>
      <c r="U84" s="76" t="s">
        <v>988</v>
      </c>
      <c r="V84" s="181" t="s">
        <v>989</v>
      </c>
      <c r="W84" s="181" t="s">
        <v>965</v>
      </c>
      <c r="X84" s="181" t="s">
        <v>978</v>
      </c>
      <c r="Y84" s="5" t="s">
        <v>77</v>
      </c>
      <c r="Z84" s="5" t="s">
        <v>63</v>
      </c>
      <c r="AA84" s="82" t="s">
        <v>990</v>
      </c>
      <c r="AC84" s="105">
        <f t="shared" si="13"/>
        <v>0</v>
      </c>
      <c r="AD84" s="106">
        <f t="shared" si="11"/>
        <v>4.0890000000000004</v>
      </c>
    </row>
    <row r="85" spans="1:30" s="35" customFormat="1" ht="150" hidden="1" customHeight="1" x14ac:dyDescent="0.15">
      <c r="A85" s="5">
        <f t="shared" si="9"/>
        <v>82</v>
      </c>
      <c r="B85" s="76" t="s">
        <v>991</v>
      </c>
      <c r="C85" s="76" t="s">
        <v>954</v>
      </c>
      <c r="D85" s="76" t="s">
        <v>992</v>
      </c>
      <c r="E85" s="76" t="s">
        <v>244</v>
      </c>
      <c r="F85" s="76" t="s">
        <v>993</v>
      </c>
      <c r="G85" s="76" t="s">
        <v>994</v>
      </c>
      <c r="H85" s="76" t="s">
        <v>37</v>
      </c>
      <c r="I85" s="76" t="s">
        <v>97</v>
      </c>
      <c r="J85" s="76" t="s">
        <v>995</v>
      </c>
      <c r="K85" s="92" t="s">
        <v>996</v>
      </c>
      <c r="L85" s="176">
        <v>14.5154</v>
      </c>
      <c r="M85" s="176">
        <v>11.5154</v>
      </c>
      <c r="N85" s="150">
        <v>3</v>
      </c>
      <c r="O85" s="127">
        <f t="shared" si="10"/>
        <v>3</v>
      </c>
      <c r="P85" s="76" t="s">
        <v>997</v>
      </c>
      <c r="Q85" s="181">
        <v>67100897</v>
      </c>
      <c r="R85" s="76" t="s">
        <v>998</v>
      </c>
      <c r="S85" s="182" t="s">
        <v>999</v>
      </c>
      <c r="T85" s="76" t="s">
        <v>992</v>
      </c>
      <c r="U85" s="76" t="s">
        <v>1000</v>
      </c>
      <c r="V85" s="181" t="s">
        <v>1001</v>
      </c>
      <c r="W85" s="181" t="s">
        <v>1002</v>
      </c>
      <c r="X85" s="181" t="s">
        <v>978</v>
      </c>
      <c r="Y85" s="5" t="s">
        <v>77</v>
      </c>
      <c r="Z85" s="5" t="s">
        <v>63</v>
      </c>
      <c r="AA85" s="82" t="s">
        <v>529</v>
      </c>
      <c r="AC85" s="105">
        <f t="shared" si="13"/>
        <v>0</v>
      </c>
      <c r="AD85" s="106">
        <f t="shared" si="11"/>
        <v>0.4546199999999998</v>
      </c>
    </row>
    <row r="86" spans="1:30" s="35" customFormat="1" ht="144.75" hidden="1" customHeight="1" x14ac:dyDescent="0.15">
      <c r="A86" s="5">
        <f t="shared" si="9"/>
        <v>83</v>
      </c>
      <c r="B86" s="76" t="s">
        <v>1003</v>
      </c>
      <c r="C86" s="76" t="s">
        <v>954</v>
      </c>
      <c r="D86" s="76" t="s">
        <v>1004</v>
      </c>
      <c r="E86" s="76" t="s">
        <v>138</v>
      </c>
      <c r="F86" s="76" t="s">
        <v>1005</v>
      </c>
      <c r="G86" s="76" t="s">
        <v>1006</v>
      </c>
      <c r="H86" s="76" t="s">
        <v>37</v>
      </c>
      <c r="I86" s="76" t="s">
        <v>302</v>
      </c>
      <c r="J86" s="76" t="s">
        <v>1007</v>
      </c>
      <c r="K86" s="92" t="s">
        <v>1008</v>
      </c>
      <c r="L86" s="175">
        <v>36</v>
      </c>
      <c r="M86" s="175">
        <v>27.7</v>
      </c>
      <c r="N86" s="150">
        <v>8.3000000000000007</v>
      </c>
      <c r="O86" s="127">
        <f t="shared" si="10"/>
        <v>8.3000000000000007</v>
      </c>
      <c r="P86" s="76" t="s">
        <v>1009</v>
      </c>
      <c r="Q86" s="181">
        <v>13601765128</v>
      </c>
      <c r="R86" s="76" t="s">
        <v>1010</v>
      </c>
      <c r="S86" s="182" t="s">
        <v>1011</v>
      </c>
      <c r="T86" s="76" t="s">
        <v>1004</v>
      </c>
      <c r="U86" s="76" t="s">
        <v>1012</v>
      </c>
      <c r="V86" s="181" t="s">
        <v>1013</v>
      </c>
      <c r="W86" s="181" t="s">
        <v>965</v>
      </c>
      <c r="X86" s="181" t="s">
        <v>978</v>
      </c>
      <c r="Y86" s="5" t="s">
        <v>77</v>
      </c>
      <c r="Z86" s="5" t="s">
        <v>63</v>
      </c>
      <c r="AA86" s="82" t="s">
        <v>990</v>
      </c>
      <c r="AC86" s="105">
        <f t="shared" si="13"/>
        <v>0</v>
      </c>
      <c r="AD86" s="106">
        <f t="shared" si="11"/>
        <v>9.9999999999980105E-3</v>
      </c>
    </row>
    <row r="87" spans="1:30" s="35" customFormat="1" ht="162" hidden="1" customHeight="1" x14ac:dyDescent="0.15">
      <c r="A87" s="5">
        <f t="shared" si="9"/>
        <v>84</v>
      </c>
      <c r="B87" s="72" t="s">
        <v>1014</v>
      </c>
      <c r="C87" s="72" t="s">
        <v>1015</v>
      </c>
      <c r="D87" s="72" t="s">
        <v>1016</v>
      </c>
      <c r="E87" s="72" t="s">
        <v>138</v>
      </c>
      <c r="F87" s="72" t="s">
        <v>1017</v>
      </c>
      <c r="G87" s="72" t="s">
        <v>1018</v>
      </c>
      <c r="H87" s="72" t="s">
        <v>1019</v>
      </c>
      <c r="I87" s="72" t="s">
        <v>1020</v>
      </c>
      <c r="J87" s="72" t="s">
        <v>1021</v>
      </c>
      <c r="K87" s="87" t="s">
        <v>1022</v>
      </c>
      <c r="L87" s="125">
        <v>19.2</v>
      </c>
      <c r="M87" s="125">
        <v>16</v>
      </c>
      <c r="N87" s="128">
        <v>3.2</v>
      </c>
      <c r="O87" s="127">
        <f t="shared" si="10"/>
        <v>3.2</v>
      </c>
      <c r="P87" s="72" t="s">
        <v>1023</v>
      </c>
      <c r="Q87" s="72">
        <v>13564529292</v>
      </c>
      <c r="R87" s="72" t="s">
        <v>1024</v>
      </c>
      <c r="S87" s="167" t="s">
        <v>1025</v>
      </c>
      <c r="T87" s="72" t="s">
        <v>1016</v>
      </c>
      <c r="U87" s="72" t="s">
        <v>1026</v>
      </c>
      <c r="V87" s="74" t="s">
        <v>1027</v>
      </c>
      <c r="W87" s="74" t="s">
        <v>46</v>
      </c>
      <c r="X87" s="74" t="s">
        <v>1028</v>
      </c>
      <c r="Y87" s="172">
        <v>1.0027999999999999</v>
      </c>
      <c r="Z87" s="5" t="s">
        <v>47</v>
      </c>
      <c r="AA87" s="82" t="s">
        <v>869</v>
      </c>
      <c r="AC87" s="105">
        <f t="shared" ref="AC87:AC92" si="14">L87-M87-N87</f>
        <v>0</v>
      </c>
      <c r="AD87" s="106">
        <f t="shared" si="11"/>
        <v>1.5999999999999996</v>
      </c>
    </row>
    <row r="88" spans="1:30" s="35" customFormat="1" ht="121.5" hidden="1" x14ac:dyDescent="0.15">
      <c r="A88" s="5">
        <f t="shared" si="9"/>
        <v>85</v>
      </c>
      <c r="B88" s="72" t="s">
        <v>1029</v>
      </c>
      <c r="C88" s="72" t="s">
        <v>1015</v>
      </c>
      <c r="D88" s="72" t="s">
        <v>189</v>
      </c>
      <c r="E88" s="72" t="s">
        <v>34</v>
      </c>
      <c r="F88" s="72" t="s">
        <v>1030</v>
      </c>
      <c r="G88" s="72" t="s">
        <v>1031</v>
      </c>
      <c r="H88" s="72" t="s">
        <v>37</v>
      </c>
      <c r="I88" s="72" t="s">
        <v>1032</v>
      </c>
      <c r="J88" s="72" t="s">
        <v>486</v>
      </c>
      <c r="K88" s="87" t="s">
        <v>1033</v>
      </c>
      <c r="L88" s="125">
        <v>130</v>
      </c>
      <c r="M88" s="125">
        <v>100</v>
      </c>
      <c r="N88" s="128">
        <v>30</v>
      </c>
      <c r="O88" s="127">
        <f t="shared" si="10"/>
        <v>30</v>
      </c>
      <c r="P88" s="72" t="s">
        <v>1034</v>
      </c>
      <c r="Q88" s="72">
        <v>18721025124</v>
      </c>
      <c r="R88" s="72" t="s">
        <v>1035</v>
      </c>
      <c r="S88" s="167" t="s">
        <v>1036</v>
      </c>
      <c r="T88" s="72" t="s">
        <v>189</v>
      </c>
      <c r="U88" s="72" t="s">
        <v>1037</v>
      </c>
      <c r="V88" s="74" t="s">
        <v>1038</v>
      </c>
      <c r="W88" s="74" t="s">
        <v>46</v>
      </c>
      <c r="X88" s="74" t="s">
        <v>46</v>
      </c>
      <c r="Y88" s="172">
        <v>0.92910000000000004</v>
      </c>
      <c r="Z88" s="5" t="s">
        <v>47</v>
      </c>
      <c r="AA88" s="82" t="s">
        <v>869</v>
      </c>
      <c r="AC88" s="105">
        <f t="shared" si="14"/>
        <v>0</v>
      </c>
      <c r="AD88" s="106">
        <f t="shared" si="11"/>
        <v>0</v>
      </c>
    </row>
    <row r="89" spans="1:30" s="35" customFormat="1" ht="108" hidden="1" x14ac:dyDescent="0.15">
      <c r="A89" s="5">
        <f t="shared" si="9"/>
        <v>86</v>
      </c>
      <c r="B89" s="187" t="s">
        <v>1039</v>
      </c>
      <c r="C89" s="72" t="s">
        <v>1015</v>
      </c>
      <c r="D89" s="72" t="s">
        <v>1040</v>
      </c>
      <c r="E89" s="72" t="s">
        <v>138</v>
      </c>
      <c r="F89" s="72" t="s">
        <v>1041</v>
      </c>
      <c r="G89" s="72" t="s">
        <v>1042</v>
      </c>
      <c r="H89" s="72" t="s">
        <v>37</v>
      </c>
      <c r="I89" s="72" t="s">
        <v>302</v>
      </c>
      <c r="J89" s="72" t="s">
        <v>1043</v>
      </c>
      <c r="K89" s="87" t="s">
        <v>1044</v>
      </c>
      <c r="L89" s="72">
        <v>15.6</v>
      </c>
      <c r="M89" s="72">
        <v>12</v>
      </c>
      <c r="N89" s="128">
        <v>3.6</v>
      </c>
      <c r="O89" s="127">
        <f t="shared" si="10"/>
        <v>3.5999999999999996</v>
      </c>
      <c r="P89" s="72" t="s">
        <v>1045</v>
      </c>
      <c r="Q89" s="72">
        <v>13311792717</v>
      </c>
      <c r="R89" s="72" t="s">
        <v>1046</v>
      </c>
      <c r="S89" s="167" t="s">
        <v>1047</v>
      </c>
      <c r="T89" s="72" t="s">
        <v>1040</v>
      </c>
      <c r="U89" s="72" t="s">
        <v>1048</v>
      </c>
      <c r="V89" s="187" t="s">
        <v>1049</v>
      </c>
      <c r="W89" s="72" t="s">
        <v>46</v>
      </c>
      <c r="X89" s="72" t="s">
        <v>46</v>
      </c>
      <c r="Y89" s="172">
        <v>1.0014000000000001</v>
      </c>
      <c r="Z89" s="5" t="s">
        <v>47</v>
      </c>
      <c r="AA89" s="82" t="s">
        <v>869</v>
      </c>
      <c r="AC89" s="105">
        <f t="shared" si="14"/>
        <v>0</v>
      </c>
      <c r="AD89" s="106">
        <f t="shared" si="11"/>
        <v>0</v>
      </c>
    </row>
    <row r="90" spans="1:30" s="35" customFormat="1" ht="133.5" hidden="1" customHeight="1" x14ac:dyDescent="0.15">
      <c r="A90" s="5">
        <f t="shared" si="9"/>
        <v>87</v>
      </c>
      <c r="B90" s="72" t="s">
        <v>1050</v>
      </c>
      <c r="C90" s="72" t="s">
        <v>1015</v>
      </c>
      <c r="D90" s="72" t="s">
        <v>1051</v>
      </c>
      <c r="E90" s="72" t="s">
        <v>81</v>
      </c>
      <c r="F90" s="72" t="s">
        <v>1052</v>
      </c>
      <c r="G90" s="72" t="s">
        <v>1053</v>
      </c>
      <c r="H90" s="72" t="s">
        <v>37</v>
      </c>
      <c r="I90" s="72" t="s">
        <v>1054</v>
      </c>
      <c r="J90" s="72" t="s">
        <v>595</v>
      </c>
      <c r="K90" s="87" t="s">
        <v>1055</v>
      </c>
      <c r="L90" s="125">
        <v>177</v>
      </c>
      <c r="M90" s="125">
        <v>142</v>
      </c>
      <c r="N90" s="128">
        <v>35</v>
      </c>
      <c r="O90" s="127">
        <f t="shared" si="10"/>
        <v>35</v>
      </c>
      <c r="P90" s="72" t="s">
        <v>1056</v>
      </c>
      <c r="Q90" s="72">
        <v>18701843959</v>
      </c>
      <c r="R90" s="72" t="s">
        <v>1057</v>
      </c>
      <c r="S90" s="183" t="s">
        <v>1058</v>
      </c>
      <c r="T90" s="72" t="s">
        <v>1051</v>
      </c>
      <c r="U90" s="72" t="s">
        <v>1059</v>
      </c>
      <c r="V90" s="74" t="s">
        <v>1060</v>
      </c>
      <c r="W90" s="72" t="s">
        <v>46</v>
      </c>
      <c r="X90" s="72" t="s">
        <v>46</v>
      </c>
      <c r="Y90" s="5" t="s">
        <v>77</v>
      </c>
      <c r="Z90" s="5" t="s">
        <v>105</v>
      </c>
      <c r="AA90" s="82" t="s">
        <v>1061</v>
      </c>
      <c r="AC90" s="105">
        <f t="shared" si="14"/>
        <v>0</v>
      </c>
      <c r="AD90" s="106">
        <f t="shared" si="11"/>
        <v>7.6000000000000014</v>
      </c>
    </row>
    <row r="91" spans="1:30" s="35" customFormat="1" ht="102.75" hidden="1" customHeight="1" x14ac:dyDescent="0.15">
      <c r="A91" s="5">
        <f t="shared" si="9"/>
        <v>88</v>
      </c>
      <c r="B91" s="72" t="s">
        <v>1062</v>
      </c>
      <c r="C91" s="72" t="s">
        <v>1015</v>
      </c>
      <c r="D91" s="72" t="s">
        <v>1051</v>
      </c>
      <c r="E91" s="72" t="s">
        <v>81</v>
      </c>
      <c r="F91" s="72" t="s">
        <v>1063</v>
      </c>
      <c r="G91" s="72" t="s">
        <v>1064</v>
      </c>
      <c r="H91" s="72" t="s">
        <v>37</v>
      </c>
      <c r="I91" s="72" t="s">
        <v>1065</v>
      </c>
      <c r="J91" s="72" t="s">
        <v>1043</v>
      </c>
      <c r="K91" s="87" t="s">
        <v>1066</v>
      </c>
      <c r="L91" s="125">
        <v>55</v>
      </c>
      <c r="M91" s="125">
        <v>43</v>
      </c>
      <c r="N91" s="128">
        <v>12</v>
      </c>
      <c r="O91" s="127">
        <f t="shared" si="10"/>
        <v>12</v>
      </c>
      <c r="P91" s="72" t="s">
        <v>1056</v>
      </c>
      <c r="Q91" s="72">
        <v>18701843959</v>
      </c>
      <c r="R91" s="72" t="s">
        <v>1057</v>
      </c>
      <c r="S91" s="183" t="s">
        <v>1058</v>
      </c>
      <c r="T91" s="72" t="s">
        <v>1051</v>
      </c>
      <c r="U91" s="72" t="s">
        <v>1059</v>
      </c>
      <c r="V91" s="74" t="s">
        <v>1060</v>
      </c>
      <c r="W91" s="72" t="s">
        <v>46</v>
      </c>
      <c r="X91" s="72" t="s">
        <v>46</v>
      </c>
      <c r="Y91" s="5" t="s">
        <v>77</v>
      </c>
      <c r="Z91" s="5" t="s">
        <v>63</v>
      </c>
      <c r="AA91" s="82" t="s">
        <v>1067</v>
      </c>
      <c r="AC91" s="105">
        <f t="shared" si="14"/>
        <v>0</v>
      </c>
      <c r="AD91" s="106">
        <f t="shared" si="11"/>
        <v>0.90000000000000036</v>
      </c>
    </row>
    <row r="92" spans="1:30" s="35" customFormat="1" ht="131.25" hidden="1" customHeight="1" x14ac:dyDescent="0.15">
      <c r="A92" s="5">
        <f t="shared" si="9"/>
        <v>89</v>
      </c>
      <c r="B92" s="72" t="s">
        <v>1068</v>
      </c>
      <c r="C92" s="72" t="s">
        <v>1069</v>
      </c>
      <c r="D92" s="72" t="s">
        <v>1070</v>
      </c>
      <c r="E92" s="72" t="s">
        <v>81</v>
      </c>
      <c r="F92" s="72" t="s">
        <v>1071</v>
      </c>
      <c r="G92" s="72" t="s">
        <v>1072</v>
      </c>
      <c r="H92" s="72" t="s">
        <v>37</v>
      </c>
      <c r="I92" s="72" t="s">
        <v>53</v>
      </c>
      <c r="J92" s="72" t="s">
        <v>39</v>
      </c>
      <c r="K92" s="71" t="s">
        <v>1073</v>
      </c>
      <c r="L92" s="125">
        <v>130</v>
      </c>
      <c r="M92" s="125">
        <v>100</v>
      </c>
      <c r="N92" s="128">
        <v>30</v>
      </c>
      <c r="O92" s="127">
        <f t="shared" si="10"/>
        <v>30</v>
      </c>
      <c r="P92" s="72" t="s">
        <v>1074</v>
      </c>
      <c r="Q92" s="74">
        <v>15091444148</v>
      </c>
      <c r="R92" s="72" t="s">
        <v>1075</v>
      </c>
      <c r="S92" s="167" t="s">
        <v>1076</v>
      </c>
      <c r="T92" s="72" t="s">
        <v>1070</v>
      </c>
      <c r="U92" s="72" t="s">
        <v>1077</v>
      </c>
      <c r="V92" s="74" t="s">
        <v>1078</v>
      </c>
      <c r="W92" s="74" t="s">
        <v>1079</v>
      </c>
      <c r="X92" s="74" t="s">
        <v>1080</v>
      </c>
      <c r="Y92" s="171">
        <v>0.89739999999999998</v>
      </c>
      <c r="Z92" s="99" t="s">
        <v>47</v>
      </c>
      <c r="AA92" s="97" t="s">
        <v>869</v>
      </c>
      <c r="AC92" s="105">
        <f t="shared" si="14"/>
        <v>0</v>
      </c>
      <c r="AD92" s="106">
        <f t="shared" si="11"/>
        <v>0</v>
      </c>
    </row>
    <row r="93" spans="1:30" s="35" customFormat="1" ht="53.25" hidden="1" customHeight="1" x14ac:dyDescent="0.15">
      <c r="A93" s="201">
        <f t="shared" ref="A93" si="15">ROW()-3</f>
        <v>90</v>
      </c>
      <c r="B93" s="202" t="s">
        <v>1081</v>
      </c>
      <c r="C93" s="202" t="s">
        <v>1069</v>
      </c>
      <c r="D93" s="202" t="s">
        <v>1082</v>
      </c>
      <c r="E93" s="202" t="s">
        <v>34</v>
      </c>
      <c r="F93" s="72" t="s">
        <v>1083</v>
      </c>
      <c r="G93" s="72" t="s">
        <v>1084</v>
      </c>
      <c r="H93" s="72" t="s">
        <v>37</v>
      </c>
      <c r="I93" s="72" t="s">
        <v>278</v>
      </c>
      <c r="J93" s="72" t="s">
        <v>168</v>
      </c>
      <c r="K93" s="71" t="s">
        <v>1085</v>
      </c>
      <c r="L93" s="125">
        <v>10</v>
      </c>
      <c r="M93" s="125">
        <v>7.7</v>
      </c>
      <c r="N93" s="128">
        <v>2.2999999999999998</v>
      </c>
      <c r="O93" s="127">
        <f t="shared" si="10"/>
        <v>2.2999999999999998</v>
      </c>
      <c r="P93" s="72" t="s">
        <v>1086</v>
      </c>
      <c r="Q93" s="74">
        <v>13701847327</v>
      </c>
      <c r="R93" s="72" t="s">
        <v>1087</v>
      </c>
      <c r="S93" s="167" t="s">
        <v>1088</v>
      </c>
      <c r="T93" s="72" t="s">
        <v>1082</v>
      </c>
      <c r="U93" s="72" t="s">
        <v>1089</v>
      </c>
      <c r="V93" s="74" t="s">
        <v>1090</v>
      </c>
      <c r="W93" s="74" t="s">
        <v>1091</v>
      </c>
      <c r="X93" s="74" t="s">
        <v>1092</v>
      </c>
      <c r="Y93" s="204">
        <v>0.9919</v>
      </c>
      <c r="Z93" s="205" t="s">
        <v>47</v>
      </c>
      <c r="AA93" s="210" t="s">
        <v>869</v>
      </c>
      <c r="AC93" s="105">
        <f t="shared" ref="AC93:AC107" si="16">L93-M93-N93</f>
        <v>0</v>
      </c>
      <c r="AD93" s="106">
        <f t="shared" si="11"/>
        <v>1.0000000000000231E-2</v>
      </c>
    </row>
    <row r="94" spans="1:30" s="35" customFormat="1" ht="54" hidden="1" x14ac:dyDescent="0.15">
      <c r="A94" s="201"/>
      <c r="B94" s="203"/>
      <c r="C94" s="203"/>
      <c r="D94" s="203"/>
      <c r="E94" s="203"/>
      <c r="F94" s="72" t="s">
        <v>1093</v>
      </c>
      <c r="G94" s="72" t="s">
        <v>1094</v>
      </c>
      <c r="H94" s="72" t="s">
        <v>37</v>
      </c>
      <c r="I94" s="72" t="s">
        <v>53</v>
      </c>
      <c r="J94" s="72" t="s">
        <v>168</v>
      </c>
      <c r="K94" s="71" t="s">
        <v>1095</v>
      </c>
      <c r="L94" s="125">
        <v>28</v>
      </c>
      <c r="M94" s="125">
        <v>21.55</v>
      </c>
      <c r="N94" s="128">
        <v>6.45</v>
      </c>
      <c r="O94" s="127">
        <f t="shared" si="10"/>
        <v>6.45</v>
      </c>
      <c r="P94" s="72" t="s">
        <v>1086</v>
      </c>
      <c r="Q94" s="74">
        <v>13701847327</v>
      </c>
      <c r="R94" s="72" t="s">
        <v>1087</v>
      </c>
      <c r="S94" s="167" t="s">
        <v>1088</v>
      </c>
      <c r="T94" s="72" t="s">
        <v>1082</v>
      </c>
      <c r="U94" s="72" t="s">
        <v>1089</v>
      </c>
      <c r="V94" s="74" t="s">
        <v>1090</v>
      </c>
      <c r="W94" s="74" t="s">
        <v>1091</v>
      </c>
      <c r="X94" s="74" t="s">
        <v>1092</v>
      </c>
      <c r="Y94" s="205"/>
      <c r="Z94" s="205"/>
      <c r="AA94" s="210"/>
      <c r="AC94" s="105">
        <f t="shared" si="16"/>
        <v>0</v>
      </c>
      <c r="AD94" s="106">
        <f t="shared" si="11"/>
        <v>1.499999999999968E-2</v>
      </c>
    </row>
    <row r="95" spans="1:30" s="35" customFormat="1" ht="104.25" hidden="1" customHeight="1" x14ac:dyDescent="0.15">
      <c r="A95" s="7">
        <f>ROW()-4</f>
        <v>91</v>
      </c>
      <c r="B95" s="72" t="s">
        <v>1096</v>
      </c>
      <c r="C95" s="72" t="s">
        <v>1069</v>
      </c>
      <c r="D95" s="72" t="s">
        <v>1097</v>
      </c>
      <c r="E95" s="72" t="s">
        <v>34</v>
      </c>
      <c r="F95" s="72" t="s">
        <v>1098</v>
      </c>
      <c r="G95" s="72" t="s">
        <v>1099</v>
      </c>
      <c r="H95" s="72" t="s">
        <v>37</v>
      </c>
      <c r="I95" s="72" t="s">
        <v>53</v>
      </c>
      <c r="J95" s="72" t="s">
        <v>168</v>
      </c>
      <c r="K95" s="71" t="s">
        <v>1100</v>
      </c>
      <c r="L95" s="125">
        <v>250</v>
      </c>
      <c r="M95" s="125">
        <v>200</v>
      </c>
      <c r="N95" s="128">
        <v>50</v>
      </c>
      <c r="O95" s="127">
        <f t="shared" si="10"/>
        <v>50</v>
      </c>
      <c r="P95" s="72" t="s">
        <v>1101</v>
      </c>
      <c r="Q95" s="72">
        <v>13817342529</v>
      </c>
      <c r="R95" s="72" t="s">
        <v>1102</v>
      </c>
      <c r="S95" s="167" t="s">
        <v>1103</v>
      </c>
      <c r="T95" s="72" t="s">
        <v>1097</v>
      </c>
      <c r="U95" s="72" t="s">
        <v>1104</v>
      </c>
      <c r="V95" s="74" t="s">
        <v>1105</v>
      </c>
      <c r="W95" s="74" t="s">
        <v>1106</v>
      </c>
      <c r="X95" s="74" t="s">
        <v>46</v>
      </c>
      <c r="Y95" s="171">
        <v>0.65380000000000005</v>
      </c>
      <c r="Z95" s="99" t="s">
        <v>47</v>
      </c>
      <c r="AA95" s="90" t="s">
        <v>1107</v>
      </c>
      <c r="AC95" s="105">
        <f t="shared" si="16"/>
        <v>0</v>
      </c>
      <c r="AD95" s="106">
        <f t="shared" si="11"/>
        <v>10</v>
      </c>
    </row>
    <row r="96" spans="1:30" s="35" customFormat="1" ht="123.75" hidden="1" customHeight="1" x14ac:dyDescent="0.15">
      <c r="A96" s="7">
        <f t="shared" ref="A96:A130" si="17">ROW()-4</f>
        <v>92</v>
      </c>
      <c r="B96" s="187" t="s">
        <v>1108</v>
      </c>
      <c r="C96" s="72" t="s">
        <v>1069</v>
      </c>
      <c r="D96" s="72" t="s">
        <v>1109</v>
      </c>
      <c r="E96" s="72" t="s">
        <v>34</v>
      </c>
      <c r="F96" s="72" t="s">
        <v>1110</v>
      </c>
      <c r="G96" s="72" t="s">
        <v>1111</v>
      </c>
      <c r="H96" s="72" t="s">
        <v>37</v>
      </c>
      <c r="I96" s="72" t="s">
        <v>97</v>
      </c>
      <c r="J96" s="72" t="s">
        <v>1112</v>
      </c>
      <c r="K96" s="71" t="s">
        <v>1113</v>
      </c>
      <c r="L96" s="125">
        <v>96.03</v>
      </c>
      <c r="M96" s="125">
        <v>73.87</v>
      </c>
      <c r="N96" s="128">
        <v>22.16</v>
      </c>
      <c r="O96" s="127">
        <f t="shared" si="10"/>
        <v>22.16</v>
      </c>
      <c r="P96" s="72" t="s">
        <v>1114</v>
      </c>
      <c r="Q96" s="72">
        <v>18121119901</v>
      </c>
      <c r="R96" s="72" t="s">
        <v>1115</v>
      </c>
      <c r="S96" s="167" t="s">
        <v>1116</v>
      </c>
      <c r="T96" s="72" t="s">
        <v>1109</v>
      </c>
      <c r="U96" s="72" t="s">
        <v>1117</v>
      </c>
      <c r="V96" s="74" t="s">
        <v>1118</v>
      </c>
      <c r="W96" s="74" t="s">
        <v>46</v>
      </c>
      <c r="X96" s="74" t="s">
        <v>1119</v>
      </c>
      <c r="Y96" s="171">
        <v>0.77110000000000001</v>
      </c>
      <c r="Z96" s="99" t="s">
        <v>47</v>
      </c>
      <c r="AA96" s="97" t="s">
        <v>869</v>
      </c>
      <c r="AC96" s="105">
        <f t="shared" si="16"/>
        <v>0</v>
      </c>
      <c r="AD96" s="106">
        <f t="shared" si="11"/>
        <v>1.0000000000012221E-3</v>
      </c>
    </row>
    <row r="97" spans="1:30" s="35" customFormat="1" ht="132" hidden="1" customHeight="1" x14ac:dyDescent="0.15">
      <c r="A97" s="7">
        <f t="shared" si="17"/>
        <v>93</v>
      </c>
      <c r="B97" s="187" t="s">
        <v>1120</v>
      </c>
      <c r="C97" s="72" t="s">
        <v>1069</v>
      </c>
      <c r="D97" s="72" t="s">
        <v>1109</v>
      </c>
      <c r="E97" s="72" t="s">
        <v>34</v>
      </c>
      <c r="F97" s="72" t="s">
        <v>1121</v>
      </c>
      <c r="G97" s="72" t="s">
        <v>277</v>
      </c>
      <c r="H97" s="72" t="s">
        <v>37</v>
      </c>
      <c r="I97" s="72" t="s">
        <v>53</v>
      </c>
      <c r="J97" s="72" t="s">
        <v>39</v>
      </c>
      <c r="K97" s="71" t="s">
        <v>1122</v>
      </c>
      <c r="L97" s="125">
        <v>85</v>
      </c>
      <c r="M97" s="125">
        <v>66</v>
      </c>
      <c r="N97" s="128">
        <v>19</v>
      </c>
      <c r="O97" s="127">
        <f t="shared" si="10"/>
        <v>19</v>
      </c>
      <c r="P97" s="72" t="s">
        <v>1123</v>
      </c>
      <c r="Q97" s="72">
        <v>15821228724</v>
      </c>
      <c r="R97" s="72" t="s">
        <v>1115</v>
      </c>
      <c r="S97" s="167" t="s">
        <v>1124</v>
      </c>
      <c r="T97" s="72" t="s">
        <v>1109</v>
      </c>
      <c r="U97" s="72" t="s">
        <v>1117</v>
      </c>
      <c r="V97" s="74" t="s">
        <v>1118</v>
      </c>
      <c r="W97" s="74" t="s">
        <v>46</v>
      </c>
      <c r="X97" s="74" t="s">
        <v>46</v>
      </c>
      <c r="Y97" s="171">
        <v>0.94120000000000004</v>
      </c>
      <c r="Z97" s="99" t="s">
        <v>47</v>
      </c>
      <c r="AA97" s="97" t="s">
        <v>869</v>
      </c>
      <c r="AC97" s="105">
        <f t="shared" si="16"/>
        <v>0</v>
      </c>
      <c r="AD97" s="106">
        <f t="shared" si="11"/>
        <v>0.80000000000000071</v>
      </c>
    </row>
    <row r="98" spans="1:30" s="35" customFormat="1" ht="113.25" hidden="1" customHeight="1" x14ac:dyDescent="0.15">
      <c r="A98" s="7">
        <f t="shared" si="17"/>
        <v>94</v>
      </c>
      <c r="B98" s="72" t="s">
        <v>1125</v>
      </c>
      <c r="C98" s="72" t="s">
        <v>1069</v>
      </c>
      <c r="D98" s="72" t="s">
        <v>1109</v>
      </c>
      <c r="E98" s="72" t="s">
        <v>34</v>
      </c>
      <c r="F98" s="72" t="s">
        <v>1126</v>
      </c>
      <c r="G98" s="72" t="s">
        <v>1127</v>
      </c>
      <c r="H98" s="72" t="s">
        <v>37</v>
      </c>
      <c r="I98" s="72" t="s">
        <v>97</v>
      </c>
      <c r="J98" s="72" t="s">
        <v>1128</v>
      </c>
      <c r="K98" s="71" t="s">
        <v>1129</v>
      </c>
      <c r="L98" s="125">
        <v>41.6</v>
      </c>
      <c r="M98" s="125">
        <v>32</v>
      </c>
      <c r="N98" s="128">
        <v>9.6</v>
      </c>
      <c r="O98" s="127">
        <f t="shared" si="10"/>
        <v>9.6</v>
      </c>
      <c r="P98" s="72" t="s">
        <v>1130</v>
      </c>
      <c r="Q98" s="72">
        <v>13801624858</v>
      </c>
      <c r="R98" s="72" t="s">
        <v>1115</v>
      </c>
      <c r="S98" s="167" t="s">
        <v>1131</v>
      </c>
      <c r="T98" s="72" t="s">
        <v>1109</v>
      </c>
      <c r="U98" s="72" t="s">
        <v>1117</v>
      </c>
      <c r="V98" s="74" t="s">
        <v>1118</v>
      </c>
      <c r="W98" s="74" t="s">
        <v>46</v>
      </c>
      <c r="X98" s="74" t="s">
        <v>46</v>
      </c>
      <c r="Y98" s="171">
        <v>0.40179999999999999</v>
      </c>
      <c r="Z98" s="99" t="s">
        <v>63</v>
      </c>
      <c r="AA98" s="90" t="s">
        <v>1132</v>
      </c>
      <c r="AB98" s="146" t="s">
        <v>1133</v>
      </c>
      <c r="AC98" s="105">
        <f t="shared" si="16"/>
        <v>0</v>
      </c>
      <c r="AD98" s="106">
        <f t="shared" si="11"/>
        <v>0</v>
      </c>
    </row>
    <row r="99" spans="1:30" s="35" customFormat="1" ht="92.25" hidden="1" customHeight="1" x14ac:dyDescent="0.15">
      <c r="A99" s="7">
        <f t="shared" si="17"/>
        <v>95</v>
      </c>
      <c r="B99" s="187" t="s">
        <v>1134</v>
      </c>
      <c r="C99" s="72" t="s">
        <v>1069</v>
      </c>
      <c r="D99" s="72" t="s">
        <v>1109</v>
      </c>
      <c r="E99" s="72" t="s">
        <v>34</v>
      </c>
      <c r="F99" s="72" t="s">
        <v>1135</v>
      </c>
      <c r="G99" s="72" t="s">
        <v>545</v>
      </c>
      <c r="H99" s="72" t="s">
        <v>37</v>
      </c>
      <c r="I99" s="72" t="s">
        <v>53</v>
      </c>
      <c r="J99" s="72" t="s">
        <v>1136</v>
      </c>
      <c r="K99" s="71" t="s">
        <v>1137</v>
      </c>
      <c r="L99" s="160">
        <v>35.856000000000002</v>
      </c>
      <c r="M99" s="160">
        <v>27.581499999999998</v>
      </c>
      <c r="N99" s="128">
        <v>8.2739999999999991</v>
      </c>
      <c r="O99" s="127">
        <f t="shared" si="10"/>
        <v>8.2739999999999991</v>
      </c>
      <c r="P99" s="72" t="s">
        <v>1123</v>
      </c>
      <c r="Q99" s="72">
        <v>15821228724</v>
      </c>
      <c r="R99" s="72" t="s">
        <v>1115</v>
      </c>
      <c r="S99" s="167" t="s">
        <v>1124</v>
      </c>
      <c r="T99" s="72" t="s">
        <v>1109</v>
      </c>
      <c r="U99" s="72" t="s">
        <v>1117</v>
      </c>
      <c r="V99" s="74" t="s">
        <v>1118</v>
      </c>
      <c r="W99" s="74" t="s">
        <v>46</v>
      </c>
      <c r="X99" s="74" t="s">
        <v>46</v>
      </c>
      <c r="Y99" s="99" t="s">
        <v>297</v>
      </c>
      <c r="Z99" s="99" t="s">
        <v>63</v>
      </c>
      <c r="AA99" s="90" t="s">
        <v>1138</v>
      </c>
      <c r="AC99" s="105">
        <f t="shared" si="16"/>
        <v>5.0000000000416378E-4</v>
      </c>
      <c r="AD99" s="106">
        <f t="shared" si="11"/>
        <v>4.500000000007276E-4</v>
      </c>
    </row>
    <row r="100" spans="1:30" s="35" customFormat="1" ht="99" hidden="1" customHeight="1" x14ac:dyDescent="0.15">
      <c r="A100" s="7">
        <f t="shared" si="17"/>
        <v>96</v>
      </c>
      <c r="B100" s="72" t="s">
        <v>1139</v>
      </c>
      <c r="C100" s="72" t="s">
        <v>1069</v>
      </c>
      <c r="D100" s="72" t="s">
        <v>1140</v>
      </c>
      <c r="E100" s="72" t="s">
        <v>138</v>
      </c>
      <c r="F100" s="72" t="s">
        <v>1141</v>
      </c>
      <c r="G100" s="72" t="s">
        <v>191</v>
      </c>
      <c r="H100" s="72" t="s">
        <v>179</v>
      </c>
      <c r="I100" s="72" t="s">
        <v>192</v>
      </c>
      <c r="J100" s="72" t="s">
        <v>168</v>
      </c>
      <c r="K100" s="71" t="s">
        <v>1142</v>
      </c>
      <c r="L100" s="125">
        <v>221</v>
      </c>
      <c r="M100" s="125">
        <v>171</v>
      </c>
      <c r="N100" s="128">
        <v>50</v>
      </c>
      <c r="O100" s="127">
        <f t="shared" si="10"/>
        <v>50</v>
      </c>
      <c r="P100" s="72" t="s">
        <v>1143</v>
      </c>
      <c r="Q100" s="72">
        <v>13901870255</v>
      </c>
      <c r="R100" s="72" t="s">
        <v>1144</v>
      </c>
      <c r="S100" s="167" t="s">
        <v>1145</v>
      </c>
      <c r="T100" s="72" t="s">
        <v>1140</v>
      </c>
      <c r="U100" s="72" t="s">
        <v>1146</v>
      </c>
      <c r="V100" s="74" t="s">
        <v>1147</v>
      </c>
      <c r="W100" s="74" t="s">
        <v>46</v>
      </c>
      <c r="X100" s="74" t="s">
        <v>1080</v>
      </c>
      <c r="Y100" s="99" t="s">
        <v>77</v>
      </c>
      <c r="Z100" s="99" t="s">
        <v>63</v>
      </c>
      <c r="AA100" s="90" t="s">
        <v>1148</v>
      </c>
      <c r="AB100" s="213" t="s">
        <v>1149</v>
      </c>
      <c r="AC100" s="105">
        <f t="shared" si="16"/>
        <v>0</v>
      </c>
      <c r="AD100" s="106">
        <f t="shared" si="11"/>
        <v>1.2999999999999972</v>
      </c>
    </row>
    <row r="101" spans="1:30" s="35" customFormat="1" ht="81.75" hidden="1" customHeight="1" x14ac:dyDescent="0.15">
      <c r="A101" s="7">
        <f t="shared" si="17"/>
        <v>97</v>
      </c>
      <c r="B101" s="72" t="s">
        <v>1150</v>
      </c>
      <c r="C101" s="72" t="s">
        <v>1069</v>
      </c>
      <c r="D101" s="72" t="s">
        <v>1140</v>
      </c>
      <c r="E101" s="72" t="s">
        <v>138</v>
      </c>
      <c r="F101" s="72" t="s">
        <v>1151</v>
      </c>
      <c r="G101" s="72" t="s">
        <v>1152</v>
      </c>
      <c r="H101" s="72" t="s">
        <v>37</v>
      </c>
      <c r="I101" s="72" t="s">
        <v>1153</v>
      </c>
      <c r="J101" s="72" t="s">
        <v>168</v>
      </c>
      <c r="K101" s="71" t="s">
        <v>1154</v>
      </c>
      <c r="L101" s="125">
        <v>320</v>
      </c>
      <c r="M101" s="125">
        <v>270</v>
      </c>
      <c r="N101" s="128">
        <v>50</v>
      </c>
      <c r="O101" s="127">
        <f t="shared" si="10"/>
        <v>50</v>
      </c>
      <c r="P101" s="72" t="s">
        <v>1143</v>
      </c>
      <c r="Q101" s="72">
        <v>13901870255</v>
      </c>
      <c r="R101" s="72" t="s">
        <v>1144</v>
      </c>
      <c r="S101" s="167" t="s">
        <v>1145</v>
      </c>
      <c r="T101" s="72" t="s">
        <v>1140</v>
      </c>
      <c r="U101" s="72" t="s">
        <v>1146</v>
      </c>
      <c r="V101" s="74" t="s">
        <v>1147</v>
      </c>
      <c r="W101" s="74" t="s">
        <v>46</v>
      </c>
      <c r="X101" s="74" t="s">
        <v>1080</v>
      </c>
      <c r="Y101" s="99" t="s">
        <v>77</v>
      </c>
      <c r="Z101" s="99" t="s">
        <v>63</v>
      </c>
      <c r="AA101" s="90" t="s">
        <v>1155</v>
      </c>
      <c r="AB101" s="213"/>
      <c r="AC101" s="105">
        <f t="shared" si="16"/>
        <v>0</v>
      </c>
      <c r="AD101" s="106">
        <f t="shared" si="11"/>
        <v>31</v>
      </c>
    </row>
    <row r="102" spans="1:30" s="35" customFormat="1" ht="113.25" hidden="1" customHeight="1" x14ac:dyDescent="0.15">
      <c r="A102" s="7">
        <f t="shared" si="17"/>
        <v>98</v>
      </c>
      <c r="B102" s="187" t="s">
        <v>1156</v>
      </c>
      <c r="C102" s="72" t="s">
        <v>1069</v>
      </c>
      <c r="D102" s="72" t="s">
        <v>1157</v>
      </c>
      <c r="E102" s="72" t="s">
        <v>138</v>
      </c>
      <c r="F102" s="72" t="s">
        <v>1158</v>
      </c>
      <c r="G102" s="72" t="s">
        <v>1159</v>
      </c>
      <c r="H102" s="72" t="s">
        <v>37</v>
      </c>
      <c r="I102" s="72" t="s">
        <v>521</v>
      </c>
      <c r="J102" s="72" t="s">
        <v>486</v>
      </c>
      <c r="K102" s="71" t="s">
        <v>1160</v>
      </c>
      <c r="L102" s="125">
        <v>60</v>
      </c>
      <c r="M102" s="125">
        <v>46.2</v>
      </c>
      <c r="N102" s="128">
        <v>13.8</v>
      </c>
      <c r="O102" s="127">
        <f t="shared" si="10"/>
        <v>13.8</v>
      </c>
      <c r="P102" s="72" t="s">
        <v>1161</v>
      </c>
      <c r="Q102" s="74">
        <v>13585668808</v>
      </c>
      <c r="R102" s="72" t="s">
        <v>1162</v>
      </c>
      <c r="S102" s="167" t="s">
        <v>1163</v>
      </c>
      <c r="T102" s="72" t="s">
        <v>1157</v>
      </c>
      <c r="U102" s="72" t="s">
        <v>1164</v>
      </c>
      <c r="V102" s="74" t="s">
        <v>1165</v>
      </c>
      <c r="W102" s="74" t="s">
        <v>46</v>
      </c>
      <c r="X102" s="74" t="s">
        <v>46</v>
      </c>
      <c r="Y102" s="99" t="s">
        <v>77</v>
      </c>
      <c r="Z102" s="99" t="s">
        <v>47</v>
      </c>
      <c r="AA102" s="90" t="s">
        <v>1166</v>
      </c>
      <c r="AB102" s="66"/>
      <c r="AC102" s="105">
        <f t="shared" si="16"/>
        <v>0</v>
      </c>
      <c r="AD102" s="106">
        <f t="shared" si="11"/>
        <v>6.0000000000000497E-2</v>
      </c>
    </row>
    <row r="103" spans="1:30" s="35" customFormat="1" ht="101.25" hidden="1" customHeight="1" x14ac:dyDescent="0.15">
      <c r="A103" s="7">
        <f t="shared" si="17"/>
        <v>99</v>
      </c>
      <c r="B103" s="187" t="s">
        <v>1167</v>
      </c>
      <c r="C103" s="72" t="s">
        <v>1069</v>
      </c>
      <c r="D103" s="72" t="s">
        <v>1168</v>
      </c>
      <c r="E103" s="72" t="s">
        <v>34</v>
      </c>
      <c r="F103" s="72" t="s">
        <v>1169</v>
      </c>
      <c r="G103" s="72" t="s">
        <v>124</v>
      </c>
      <c r="H103" s="72" t="s">
        <v>37</v>
      </c>
      <c r="I103" s="72" t="s">
        <v>53</v>
      </c>
      <c r="J103" s="72" t="s">
        <v>1170</v>
      </c>
      <c r="K103" s="71" t="s">
        <v>1171</v>
      </c>
      <c r="L103" s="160">
        <v>24.236899999999999</v>
      </c>
      <c r="M103" s="160">
        <v>24.236899999999999</v>
      </c>
      <c r="N103" s="128">
        <v>0</v>
      </c>
      <c r="O103" s="127">
        <f t="shared" si="10"/>
        <v>0</v>
      </c>
      <c r="P103" s="72" t="s">
        <v>1172</v>
      </c>
      <c r="Q103" s="72">
        <v>18501726968</v>
      </c>
      <c r="R103" s="72" t="s">
        <v>1173</v>
      </c>
      <c r="S103" s="167" t="s">
        <v>1174</v>
      </c>
      <c r="T103" s="72" t="s">
        <v>1168</v>
      </c>
      <c r="U103" s="72" t="s">
        <v>1175</v>
      </c>
      <c r="V103" s="74" t="s">
        <v>1176</v>
      </c>
      <c r="W103" s="74" t="s">
        <v>46</v>
      </c>
      <c r="X103" s="74" t="s">
        <v>46</v>
      </c>
      <c r="Y103" s="99" t="s">
        <v>77</v>
      </c>
      <c r="Z103" s="99" t="s">
        <v>1177</v>
      </c>
      <c r="AA103" s="90" t="s">
        <v>1178</v>
      </c>
      <c r="AC103" s="105">
        <f t="shared" si="16"/>
        <v>0</v>
      </c>
      <c r="AD103" s="106">
        <f t="shared" si="11"/>
        <v>7.271069999999999</v>
      </c>
    </row>
    <row r="104" spans="1:30" s="35" customFormat="1" ht="107.25" hidden="1" customHeight="1" x14ac:dyDescent="0.15">
      <c r="A104" s="7">
        <f t="shared" si="17"/>
        <v>100</v>
      </c>
      <c r="B104" s="72" t="s">
        <v>1179</v>
      </c>
      <c r="C104" s="72" t="s">
        <v>1069</v>
      </c>
      <c r="D104" s="72" t="s">
        <v>1180</v>
      </c>
      <c r="E104" s="72" t="s">
        <v>34</v>
      </c>
      <c r="F104" s="72" t="s">
        <v>1181</v>
      </c>
      <c r="G104" s="72" t="s">
        <v>1182</v>
      </c>
      <c r="H104" s="72" t="s">
        <v>37</v>
      </c>
      <c r="I104" s="72" t="s">
        <v>302</v>
      </c>
      <c r="J104" s="72" t="s">
        <v>1183</v>
      </c>
      <c r="K104" s="71" t="s">
        <v>1184</v>
      </c>
      <c r="L104" s="125">
        <v>25</v>
      </c>
      <c r="M104" s="125" t="s">
        <v>1185</v>
      </c>
      <c r="N104" s="128">
        <v>0</v>
      </c>
      <c r="O104" s="127">
        <v>0</v>
      </c>
      <c r="P104" s="72" t="s">
        <v>1186</v>
      </c>
      <c r="Q104" s="72">
        <v>19535881318</v>
      </c>
      <c r="R104" s="72" t="s">
        <v>1187</v>
      </c>
      <c r="S104" s="167" t="s">
        <v>1188</v>
      </c>
      <c r="T104" s="72" t="s">
        <v>1180</v>
      </c>
      <c r="U104" s="72" t="s">
        <v>1189</v>
      </c>
      <c r="V104" s="74" t="s">
        <v>1190</v>
      </c>
      <c r="W104" s="74" t="s">
        <v>46</v>
      </c>
      <c r="X104" s="74" t="s">
        <v>46</v>
      </c>
      <c r="Y104" s="99" t="s">
        <v>77</v>
      </c>
      <c r="Z104" s="99" t="s">
        <v>1177</v>
      </c>
      <c r="AA104" s="90" t="s">
        <v>1191</v>
      </c>
      <c r="AC104" s="105" t="e">
        <f t="shared" si="16"/>
        <v>#VALUE!</v>
      </c>
      <c r="AD104" s="106" t="e">
        <f t="shared" si="11"/>
        <v>#VALUE!</v>
      </c>
    </row>
    <row r="105" spans="1:30" s="35" customFormat="1" ht="129" hidden="1" customHeight="1" x14ac:dyDescent="0.15">
      <c r="A105" s="7">
        <f t="shared" si="17"/>
        <v>101</v>
      </c>
      <c r="B105" s="72" t="s">
        <v>1192</v>
      </c>
      <c r="C105" s="72" t="s">
        <v>1069</v>
      </c>
      <c r="D105" s="72" t="s">
        <v>1193</v>
      </c>
      <c r="E105" s="72" t="s">
        <v>34</v>
      </c>
      <c r="F105" s="72" t="s">
        <v>1194</v>
      </c>
      <c r="G105" s="72" t="s">
        <v>1195</v>
      </c>
      <c r="H105" s="72" t="s">
        <v>179</v>
      </c>
      <c r="I105" s="72" t="s">
        <v>1196</v>
      </c>
      <c r="J105" s="72" t="s">
        <v>1197</v>
      </c>
      <c r="K105" s="71" t="s">
        <v>1198</v>
      </c>
      <c r="L105" s="125">
        <v>45</v>
      </c>
      <c r="M105" s="125">
        <v>35</v>
      </c>
      <c r="N105" s="128">
        <v>10</v>
      </c>
      <c r="O105" s="127">
        <f t="shared" si="10"/>
        <v>10</v>
      </c>
      <c r="P105" s="72" t="s">
        <v>1199</v>
      </c>
      <c r="Q105" s="74">
        <v>18817580807</v>
      </c>
      <c r="R105" s="72" t="s">
        <v>1200</v>
      </c>
      <c r="S105" s="167" t="s">
        <v>1201</v>
      </c>
      <c r="T105" s="72" t="s">
        <v>1193</v>
      </c>
      <c r="U105" s="72" t="s">
        <v>1202</v>
      </c>
      <c r="V105" s="74" t="s">
        <v>1203</v>
      </c>
      <c r="W105" s="74" t="s">
        <v>46</v>
      </c>
      <c r="X105" s="74" t="s">
        <v>1080</v>
      </c>
      <c r="Y105" s="99" t="s">
        <v>77</v>
      </c>
      <c r="Z105" s="99" t="s">
        <v>63</v>
      </c>
      <c r="AA105" s="90" t="s">
        <v>1204</v>
      </c>
      <c r="AC105" s="105">
        <f t="shared" si="16"/>
        <v>0</v>
      </c>
      <c r="AD105" s="106">
        <f t="shared" si="11"/>
        <v>0.5</v>
      </c>
    </row>
    <row r="106" spans="1:30" s="35" customFormat="1" ht="121.5" hidden="1" customHeight="1" x14ac:dyDescent="0.15">
      <c r="A106" s="7">
        <f t="shared" si="17"/>
        <v>102</v>
      </c>
      <c r="B106" s="72" t="s">
        <v>1205</v>
      </c>
      <c r="C106" s="72" t="s">
        <v>1069</v>
      </c>
      <c r="D106" s="72" t="s">
        <v>1206</v>
      </c>
      <c r="E106" s="72" t="s">
        <v>34</v>
      </c>
      <c r="F106" s="72" t="s">
        <v>1207</v>
      </c>
      <c r="G106" s="72" t="s">
        <v>124</v>
      </c>
      <c r="H106" s="72" t="s">
        <v>37</v>
      </c>
      <c r="I106" s="72" t="s">
        <v>1208</v>
      </c>
      <c r="J106" s="72" t="s">
        <v>1209</v>
      </c>
      <c r="K106" s="71" t="s">
        <v>1210</v>
      </c>
      <c r="L106" s="125">
        <v>16.8</v>
      </c>
      <c r="M106" s="125">
        <v>13</v>
      </c>
      <c r="N106" s="128">
        <v>3.8</v>
      </c>
      <c r="O106" s="127">
        <f t="shared" si="10"/>
        <v>3.8</v>
      </c>
      <c r="P106" s="72" t="s">
        <v>1211</v>
      </c>
      <c r="Q106" s="74" t="s">
        <v>1212</v>
      </c>
      <c r="R106" s="72" t="s">
        <v>1213</v>
      </c>
      <c r="S106" s="167" t="s">
        <v>1214</v>
      </c>
      <c r="T106" s="72" t="s">
        <v>1206</v>
      </c>
      <c r="U106" s="72" t="s">
        <v>1215</v>
      </c>
      <c r="V106" s="74" t="s">
        <v>1216</v>
      </c>
      <c r="W106" s="74" t="s">
        <v>46</v>
      </c>
      <c r="X106" s="74" t="s">
        <v>46</v>
      </c>
      <c r="Y106" s="171">
        <v>0.41920000000000002</v>
      </c>
      <c r="Z106" s="99" t="s">
        <v>63</v>
      </c>
      <c r="AA106" s="90" t="s">
        <v>241</v>
      </c>
      <c r="AC106" s="105">
        <f t="shared" si="16"/>
        <v>0</v>
      </c>
      <c r="AD106" s="106">
        <f t="shared" si="11"/>
        <v>0.10000000000000009</v>
      </c>
    </row>
    <row r="107" spans="1:30" s="66" customFormat="1" ht="117.75" customHeight="1" x14ac:dyDescent="0.15">
      <c r="A107" s="7">
        <f t="shared" si="17"/>
        <v>103</v>
      </c>
      <c r="B107" s="72" t="s">
        <v>1217</v>
      </c>
      <c r="C107" s="72" t="s">
        <v>1218</v>
      </c>
      <c r="D107" s="72" t="s">
        <v>1219</v>
      </c>
      <c r="E107" s="72" t="s">
        <v>34</v>
      </c>
      <c r="F107" s="72" t="s">
        <v>1220</v>
      </c>
      <c r="G107" s="72" t="s">
        <v>1221</v>
      </c>
      <c r="H107" s="72" t="s">
        <v>37</v>
      </c>
      <c r="I107" s="72" t="s">
        <v>97</v>
      </c>
      <c r="J107" s="72" t="s">
        <v>1222</v>
      </c>
      <c r="K107" s="71" t="s">
        <v>1223</v>
      </c>
      <c r="L107" s="125">
        <v>214.5</v>
      </c>
      <c r="M107" s="125">
        <v>165</v>
      </c>
      <c r="N107" s="128">
        <v>49.5</v>
      </c>
      <c r="O107" s="127">
        <f t="shared" si="10"/>
        <v>49.5</v>
      </c>
      <c r="P107" s="180" t="s">
        <v>1224</v>
      </c>
      <c r="Q107" s="72">
        <v>18005026981</v>
      </c>
      <c r="R107" s="72" t="s">
        <v>1225</v>
      </c>
      <c r="S107" s="72" t="s">
        <v>1226</v>
      </c>
      <c r="T107" s="72" t="s">
        <v>1219</v>
      </c>
      <c r="U107" s="72" t="s">
        <v>1227</v>
      </c>
      <c r="V107" s="72" t="s">
        <v>1228</v>
      </c>
      <c r="W107" s="74" t="s">
        <v>46</v>
      </c>
      <c r="X107" s="74" t="s">
        <v>46</v>
      </c>
      <c r="Y107" s="171">
        <v>0.94079999999999997</v>
      </c>
      <c r="Z107" s="99" t="s">
        <v>47</v>
      </c>
      <c r="AA107" s="90" t="s">
        <v>869</v>
      </c>
      <c r="AC107" s="173">
        <f t="shared" si="16"/>
        <v>0</v>
      </c>
      <c r="AD107" s="106">
        <f t="shared" si="11"/>
        <v>0</v>
      </c>
    </row>
    <row r="108" spans="1:30" s="66" customFormat="1" ht="121.5" x14ac:dyDescent="0.15">
      <c r="A108" s="7">
        <f t="shared" si="17"/>
        <v>104</v>
      </c>
      <c r="B108" s="72" t="s">
        <v>1229</v>
      </c>
      <c r="C108" s="72" t="s">
        <v>1218</v>
      </c>
      <c r="D108" s="72" t="s">
        <v>1230</v>
      </c>
      <c r="E108" s="72" t="s">
        <v>34</v>
      </c>
      <c r="F108" s="72" t="s">
        <v>1231</v>
      </c>
      <c r="G108" s="72" t="s">
        <v>1232</v>
      </c>
      <c r="H108" s="72" t="s">
        <v>37</v>
      </c>
      <c r="I108" s="72" t="s">
        <v>1233</v>
      </c>
      <c r="J108" s="72" t="s">
        <v>1234</v>
      </c>
      <c r="K108" s="71" t="s">
        <v>1235</v>
      </c>
      <c r="L108" s="125">
        <v>208</v>
      </c>
      <c r="M108" s="125">
        <v>160</v>
      </c>
      <c r="N108" s="128">
        <v>48</v>
      </c>
      <c r="O108" s="127">
        <f t="shared" si="10"/>
        <v>48</v>
      </c>
      <c r="P108" s="180" t="s">
        <v>1236</v>
      </c>
      <c r="Q108" s="72">
        <v>13918871888</v>
      </c>
      <c r="R108" s="72" t="s">
        <v>1237</v>
      </c>
      <c r="S108" s="72" t="s">
        <v>1238</v>
      </c>
      <c r="T108" s="72" t="s">
        <v>1230</v>
      </c>
      <c r="U108" s="72" t="s">
        <v>1239</v>
      </c>
      <c r="V108" s="72" t="s">
        <v>1240</v>
      </c>
      <c r="W108" s="74" t="s">
        <v>46</v>
      </c>
      <c r="X108" s="74" t="s">
        <v>46</v>
      </c>
      <c r="Y108" s="171">
        <v>0.92900000000000005</v>
      </c>
      <c r="Z108" s="99" t="s">
        <v>47</v>
      </c>
      <c r="AA108" s="90" t="s">
        <v>869</v>
      </c>
      <c r="AC108" s="173">
        <f t="shared" ref="AC108:AC130" si="18">L108-M108-N108</f>
        <v>0</v>
      </c>
      <c r="AD108" s="106">
        <f t="shared" si="11"/>
        <v>0</v>
      </c>
    </row>
    <row r="109" spans="1:30" s="66" customFormat="1" ht="150" customHeight="1" x14ac:dyDescent="0.15">
      <c r="A109" s="7">
        <f t="shared" si="17"/>
        <v>105</v>
      </c>
      <c r="B109" s="72" t="s">
        <v>1241</v>
      </c>
      <c r="C109" s="72" t="s">
        <v>1218</v>
      </c>
      <c r="D109" s="72" t="s">
        <v>1242</v>
      </c>
      <c r="E109" s="72" t="s">
        <v>34</v>
      </c>
      <c r="F109" s="72" t="s">
        <v>1243</v>
      </c>
      <c r="G109" s="72" t="s">
        <v>1244</v>
      </c>
      <c r="H109" s="72" t="s">
        <v>37</v>
      </c>
      <c r="I109" s="72" t="s">
        <v>366</v>
      </c>
      <c r="J109" s="72" t="s">
        <v>1234</v>
      </c>
      <c r="K109" s="71" t="s">
        <v>1245</v>
      </c>
      <c r="L109" s="125">
        <v>20.8</v>
      </c>
      <c r="M109" s="125">
        <v>16</v>
      </c>
      <c r="N109" s="128">
        <v>4.8</v>
      </c>
      <c r="O109" s="127">
        <f t="shared" si="10"/>
        <v>4.8</v>
      </c>
      <c r="P109" s="180" t="s">
        <v>1246</v>
      </c>
      <c r="Q109" s="72">
        <v>18116301642</v>
      </c>
      <c r="R109" s="72" t="s">
        <v>1247</v>
      </c>
      <c r="S109" s="72" t="s">
        <v>1248</v>
      </c>
      <c r="T109" s="72" t="s">
        <v>1242</v>
      </c>
      <c r="U109" s="72" t="s">
        <v>1249</v>
      </c>
      <c r="V109" s="72" t="s">
        <v>1250</v>
      </c>
      <c r="W109" s="74" t="s">
        <v>46</v>
      </c>
      <c r="X109" s="74" t="s">
        <v>46</v>
      </c>
      <c r="Y109" s="171">
        <v>0.96930000000000005</v>
      </c>
      <c r="Z109" s="99" t="s">
        <v>47</v>
      </c>
      <c r="AA109" s="90" t="s">
        <v>869</v>
      </c>
      <c r="AC109" s="173">
        <f t="shared" si="18"/>
        <v>0</v>
      </c>
      <c r="AD109" s="106">
        <f t="shared" si="11"/>
        <v>0</v>
      </c>
    </row>
    <row r="110" spans="1:30" s="66" customFormat="1" ht="169.5" customHeight="1" x14ac:dyDescent="0.15">
      <c r="A110" s="7">
        <f t="shared" si="17"/>
        <v>106</v>
      </c>
      <c r="B110" s="72" t="s">
        <v>1251</v>
      </c>
      <c r="C110" s="72" t="s">
        <v>1218</v>
      </c>
      <c r="D110" s="72" t="s">
        <v>1252</v>
      </c>
      <c r="E110" s="72" t="s">
        <v>34</v>
      </c>
      <c r="F110" s="72" t="s">
        <v>1253</v>
      </c>
      <c r="G110" s="72" t="s">
        <v>1254</v>
      </c>
      <c r="H110" s="72" t="s">
        <v>37</v>
      </c>
      <c r="I110" s="72" t="s">
        <v>907</v>
      </c>
      <c r="J110" s="72" t="s">
        <v>425</v>
      </c>
      <c r="K110" s="71" t="s">
        <v>1255</v>
      </c>
      <c r="L110" s="125">
        <v>65</v>
      </c>
      <c r="M110" s="125">
        <v>50</v>
      </c>
      <c r="N110" s="128">
        <v>15</v>
      </c>
      <c r="O110" s="127">
        <f t="shared" si="10"/>
        <v>15</v>
      </c>
      <c r="P110" s="157" t="s">
        <v>1256</v>
      </c>
      <c r="Q110" s="72">
        <v>18019080053</v>
      </c>
      <c r="R110" s="72" t="s">
        <v>1257</v>
      </c>
      <c r="S110" s="72" t="s">
        <v>1258</v>
      </c>
      <c r="T110" s="72" t="s">
        <v>1252</v>
      </c>
      <c r="U110" s="72" t="s">
        <v>1227</v>
      </c>
      <c r="V110" s="72" t="s">
        <v>1259</v>
      </c>
      <c r="W110" s="74" t="s">
        <v>46</v>
      </c>
      <c r="X110" s="74" t="s">
        <v>46</v>
      </c>
      <c r="Y110" s="171">
        <v>0.5625</v>
      </c>
      <c r="Z110" s="99" t="s">
        <v>63</v>
      </c>
      <c r="AA110" s="90" t="s">
        <v>150</v>
      </c>
      <c r="AC110" s="173">
        <f t="shared" si="18"/>
        <v>0</v>
      </c>
      <c r="AD110" s="106">
        <f t="shared" si="11"/>
        <v>0</v>
      </c>
    </row>
    <row r="111" spans="1:30" s="66" customFormat="1" ht="156.75" customHeight="1" x14ac:dyDescent="0.15">
      <c r="A111" s="7">
        <f t="shared" si="17"/>
        <v>107</v>
      </c>
      <c r="B111" s="72" t="s">
        <v>1260</v>
      </c>
      <c r="C111" s="72" t="s">
        <v>1218</v>
      </c>
      <c r="D111" s="72" t="s">
        <v>1261</v>
      </c>
      <c r="E111" s="72" t="s">
        <v>34</v>
      </c>
      <c r="F111" s="72" t="s">
        <v>1262</v>
      </c>
      <c r="G111" s="72" t="s">
        <v>1263</v>
      </c>
      <c r="H111" s="72" t="s">
        <v>37</v>
      </c>
      <c r="I111" s="72" t="s">
        <v>53</v>
      </c>
      <c r="J111" s="72" t="s">
        <v>425</v>
      </c>
      <c r="K111" s="71" t="s">
        <v>1264</v>
      </c>
      <c r="L111" s="125">
        <v>31</v>
      </c>
      <c r="M111" s="125">
        <v>24</v>
      </c>
      <c r="N111" s="128">
        <v>7</v>
      </c>
      <c r="O111" s="127">
        <f t="shared" si="10"/>
        <v>7</v>
      </c>
      <c r="P111" s="157" t="s">
        <v>1265</v>
      </c>
      <c r="Q111" s="72">
        <v>17621966813</v>
      </c>
      <c r="R111" s="72" t="s">
        <v>1266</v>
      </c>
      <c r="S111" s="72" t="s">
        <v>1267</v>
      </c>
      <c r="T111" s="72" t="s">
        <v>1261</v>
      </c>
      <c r="U111" s="72" t="s">
        <v>1268</v>
      </c>
      <c r="V111" s="72" t="s">
        <v>1269</v>
      </c>
      <c r="W111" s="187" t="s">
        <v>46</v>
      </c>
      <c r="X111" s="72" t="s">
        <v>46</v>
      </c>
      <c r="Y111" s="171">
        <v>0.51039999999999996</v>
      </c>
      <c r="Z111" s="99" t="s">
        <v>63</v>
      </c>
      <c r="AA111" s="90" t="s">
        <v>150</v>
      </c>
      <c r="AC111" s="173">
        <f t="shared" si="18"/>
        <v>0</v>
      </c>
      <c r="AD111" s="106">
        <f t="shared" si="11"/>
        <v>0.19999999999999929</v>
      </c>
    </row>
    <row r="112" spans="1:30" s="66" customFormat="1" ht="157.5" customHeight="1" x14ac:dyDescent="0.15">
      <c r="A112" s="7">
        <f t="shared" si="17"/>
        <v>108</v>
      </c>
      <c r="B112" s="72" t="s">
        <v>1270</v>
      </c>
      <c r="C112" s="72" t="s">
        <v>1218</v>
      </c>
      <c r="D112" s="72" t="s">
        <v>1271</v>
      </c>
      <c r="E112" s="72" t="s">
        <v>34</v>
      </c>
      <c r="F112" s="72" t="s">
        <v>1272</v>
      </c>
      <c r="G112" s="72" t="s">
        <v>1273</v>
      </c>
      <c r="H112" s="72" t="s">
        <v>37</v>
      </c>
      <c r="I112" s="72" t="s">
        <v>302</v>
      </c>
      <c r="J112" s="72" t="s">
        <v>39</v>
      </c>
      <c r="K112" s="71" t="s">
        <v>1274</v>
      </c>
      <c r="L112" s="125">
        <v>104</v>
      </c>
      <c r="M112" s="125">
        <v>80</v>
      </c>
      <c r="N112" s="128">
        <v>24</v>
      </c>
      <c r="O112" s="127">
        <f t="shared" si="10"/>
        <v>24</v>
      </c>
      <c r="P112" s="180" t="s">
        <v>1275</v>
      </c>
      <c r="Q112" s="72">
        <v>13621967195</v>
      </c>
      <c r="R112" s="72" t="s">
        <v>1276</v>
      </c>
      <c r="S112" s="72" t="s">
        <v>1277</v>
      </c>
      <c r="T112" s="72" t="s">
        <v>1271</v>
      </c>
      <c r="U112" s="72" t="s">
        <v>1278</v>
      </c>
      <c r="V112" s="72" t="s">
        <v>1279</v>
      </c>
      <c r="W112" s="74" t="s">
        <v>46</v>
      </c>
      <c r="X112" s="74" t="s">
        <v>46</v>
      </c>
      <c r="Y112" s="171">
        <v>0.8498</v>
      </c>
      <c r="Z112" s="99" t="s">
        <v>47</v>
      </c>
      <c r="AA112" s="90" t="s">
        <v>869</v>
      </c>
      <c r="AC112" s="173">
        <f t="shared" si="18"/>
        <v>0</v>
      </c>
      <c r="AD112" s="106">
        <f t="shared" si="11"/>
        <v>0</v>
      </c>
    </row>
    <row r="113" spans="1:30" s="66" customFormat="1" ht="145.5" customHeight="1" x14ac:dyDescent="0.15">
      <c r="A113" s="7">
        <f t="shared" si="17"/>
        <v>109</v>
      </c>
      <c r="B113" s="72" t="s">
        <v>1280</v>
      </c>
      <c r="C113" s="72" t="s">
        <v>1218</v>
      </c>
      <c r="D113" s="72" t="s">
        <v>1271</v>
      </c>
      <c r="E113" s="72" t="s">
        <v>34</v>
      </c>
      <c r="F113" s="72" t="s">
        <v>1272</v>
      </c>
      <c r="G113" s="72" t="s">
        <v>256</v>
      </c>
      <c r="H113" s="72" t="s">
        <v>179</v>
      </c>
      <c r="I113" s="72" t="s">
        <v>1281</v>
      </c>
      <c r="J113" s="72" t="s">
        <v>39</v>
      </c>
      <c r="K113" s="71" t="s">
        <v>1282</v>
      </c>
      <c r="L113" s="125">
        <v>16.899999999999999</v>
      </c>
      <c r="M113" s="125">
        <v>13</v>
      </c>
      <c r="N113" s="128">
        <v>3.9</v>
      </c>
      <c r="O113" s="127">
        <f t="shared" si="10"/>
        <v>3.9</v>
      </c>
      <c r="P113" s="180" t="s">
        <v>1275</v>
      </c>
      <c r="Q113" s="72">
        <v>13621967195</v>
      </c>
      <c r="R113" s="72" t="s">
        <v>1276</v>
      </c>
      <c r="S113" s="72" t="s">
        <v>1277</v>
      </c>
      <c r="T113" s="72" t="s">
        <v>1271</v>
      </c>
      <c r="U113" s="72" t="s">
        <v>1278</v>
      </c>
      <c r="V113" s="72" t="s">
        <v>1279</v>
      </c>
      <c r="W113" s="74" t="s">
        <v>46</v>
      </c>
      <c r="X113" s="74" t="s">
        <v>46</v>
      </c>
      <c r="Y113" s="171">
        <v>0.8498</v>
      </c>
      <c r="Z113" s="99" t="s">
        <v>47</v>
      </c>
      <c r="AA113" s="90" t="s">
        <v>869</v>
      </c>
      <c r="AC113" s="173">
        <f t="shared" si="18"/>
        <v>0</v>
      </c>
      <c r="AD113" s="106">
        <f t="shared" si="11"/>
        <v>0</v>
      </c>
    </row>
    <row r="114" spans="1:30" s="66" customFormat="1" ht="202.5" x14ac:dyDescent="0.15">
      <c r="A114" s="7">
        <f t="shared" si="17"/>
        <v>110</v>
      </c>
      <c r="B114" s="72" t="s">
        <v>1283</v>
      </c>
      <c r="C114" s="72" t="s">
        <v>1218</v>
      </c>
      <c r="D114" s="72" t="s">
        <v>1284</v>
      </c>
      <c r="E114" s="72" t="s">
        <v>34</v>
      </c>
      <c r="F114" s="72" t="s">
        <v>1285</v>
      </c>
      <c r="G114" s="72" t="s">
        <v>1286</v>
      </c>
      <c r="H114" s="72" t="s">
        <v>37</v>
      </c>
      <c r="I114" s="72" t="s">
        <v>53</v>
      </c>
      <c r="J114" s="72" t="s">
        <v>1222</v>
      </c>
      <c r="K114" s="71" t="s">
        <v>1287</v>
      </c>
      <c r="L114" s="125">
        <v>75</v>
      </c>
      <c r="M114" s="125">
        <v>58</v>
      </c>
      <c r="N114" s="128">
        <v>17</v>
      </c>
      <c r="O114" s="127">
        <f t="shared" si="10"/>
        <v>17</v>
      </c>
      <c r="P114" s="180" t="s">
        <v>1288</v>
      </c>
      <c r="Q114" s="72">
        <v>18081880822</v>
      </c>
      <c r="R114" s="72" t="s">
        <v>1289</v>
      </c>
      <c r="S114" s="72" t="s">
        <v>1290</v>
      </c>
      <c r="T114" s="72" t="s">
        <v>1284</v>
      </c>
      <c r="U114" s="72" t="s">
        <v>1291</v>
      </c>
      <c r="V114" s="72" t="s">
        <v>1292</v>
      </c>
      <c r="W114" s="187" t="s">
        <v>46</v>
      </c>
      <c r="X114" s="72" t="s">
        <v>46</v>
      </c>
      <c r="Y114" s="171">
        <v>1.0241</v>
      </c>
      <c r="Z114" s="99" t="s">
        <v>47</v>
      </c>
      <c r="AA114" s="90" t="s">
        <v>869</v>
      </c>
      <c r="AC114" s="173">
        <f t="shared" si="18"/>
        <v>0</v>
      </c>
      <c r="AD114" s="106">
        <f t="shared" si="11"/>
        <v>0.39999999999999858</v>
      </c>
    </row>
    <row r="115" spans="1:30" s="66" customFormat="1" ht="121.5" x14ac:dyDescent="0.15">
      <c r="A115" s="7">
        <f t="shared" si="17"/>
        <v>111</v>
      </c>
      <c r="B115" s="72" t="s">
        <v>1293</v>
      </c>
      <c r="C115" s="72" t="s">
        <v>1218</v>
      </c>
      <c r="D115" s="72" t="s">
        <v>1284</v>
      </c>
      <c r="E115" s="72" t="s">
        <v>34</v>
      </c>
      <c r="F115" s="72" t="s">
        <v>1294</v>
      </c>
      <c r="G115" s="72" t="s">
        <v>1295</v>
      </c>
      <c r="H115" s="72" t="s">
        <v>37</v>
      </c>
      <c r="I115" s="72" t="s">
        <v>53</v>
      </c>
      <c r="J115" s="72" t="s">
        <v>1222</v>
      </c>
      <c r="K115" s="71" t="s">
        <v>1296</v>
      </c>
      <c r="L115" s="125">
        <v>72</v>
      </c>
      <c r="M115" s="125">
        <v>56</v>
      </c>
      <c r="N115" s="128">
        <v>16</v>
      </c>
      <c r="O115" s="127">
        <f t="shared" si="10"/>
        <v>16</v>
      </c>
      <c r="P115" s="157" t="s">
        <v>1297</v>
      </c>
      <c r="Q115" s="72">
        <v>18081880822</v>
      </c>
      <c r="R115" s="72" t="s">
        <v>1289</v>
      </c>
      <c r="S115" s="72" t="s">
        <v>1290</v>
      </c>
      <c r="T115" s="72" t="s">
        <v>1284</v>
      </c>
      <c r="U115" s="72" t="s">
        <v>1291</v>
      </c>
      <c r="V115" s="72" t="s">
        <v>1292</v>
      </c>
      <c r="W115" s="187" t="s">
        <v>46</v>
      </c>
      <c r="X115" s="72" t="s">
        <v>46</v>
      </c>
      <c r="Y115" s="171">
        <v>1.0241</v>
      </c>
      <c r="Z115" s="99" t="s">
        <v>105</v>
      </c>
      <c r="AA115" s="90" t="s">
        <v>1298</v>
      </c>
      <c r="AC115" s="173">
        <f t="shared" si="18"/>
        <v>0</v>
      </c>
      <c r="AD115" s="106">
        <f t="shared" si="11"/>
        <v>0.80000000000000071</v>
      </c>
    </row>
    <row r="116" spans="1:30" s="66" customFormat="1" ht="147" customHeight="1" x14ac:dyDescent="0.15">
      <c r="A116" s="7">
        <f t="shared" si="17"/>
        <v>112</v>
      </c>
      <c r="B116" s="72" t="s">
        <v>1299</v>
      </c>
      <c r="C116" s="72" t="s">
        <v>1218</v>
      </c>
      <c r="D116" s="72" t="s">
        <v>1300</v>
      </c>
      <c r="E116" s="72" t="s">
        <v>138</v>
      </c>
      <c r="F116" s="72" t="s">
        <v>1301</v>
      </c>
      <c r="G116" s="72" t="s">
        <v>1302</v>
      </c>
      <c r="H116" s="72" t="s">
        <v>37</v>
      </c>
      <c r="I116" s="72" t="s">
        <v>1303</v>
      </c>
      <c r="J116" s="72" t="s">
        <v>70</v>
      </c>
      <c r="K116" s="71" t="s">
        <v>1304</v>
      </c>
      <c r="L116" s="125">
        <v>113</v>
      </c>
      <c r="M116" s="125">
        <v>90</v>
      </c>
      <c r="N116" s="128">
        <v>23</v>
      </c>
      <c r="O116" s="127">
        <f t="shared" si="10"/>
        <v>23</v>
      </c>
      <c r="P116" s="180" t="s">
        <v>1305</v>
      </c>
      <c r="Q116" s="72">
        <v>18149788221</v>
      </c>
      <c r="R116" s="72" t="s">
        <v>1306</v>
      </c>
      <c r="S116" s="72" t="s">
        <v>1307</v>
      </c>
      <c r="T116" s="72" t="s">
        <v>1300</v>
      </c>
      <c r="U116" s="72" t="s">
        <v>1308</v>
      </c>
      <c r="V116" s="72" t="s">
        <v>1309</v>
      </c>
      <c r="W116" s="187" t="s">
        <v>46</v>
      </c>
      <c r="X116" s="72" t="s">
        <v>46</v>
      </c>
      <c r="Y116" s="171">
        <v>1.0291999999999999</v>
      </c>
      <c r="Z116" s="99" t="s">
        <v>47</v>
      </c>
      <c r="AA116" s="90" t="s">
        <v>869</v>
      </c>
      <c r="AC116" s="173">
        <f t="shared" si="18"/>
        <v>0</v>
      </c>
      <c r="AD116" s="106">
        <f t="shared" si="11"/>
        <v>4</v>
      </c>
    </row>
    <row r="117" spans="1:30" s="66" customFormat="1" ht="156" customHeight="1" x14ac:dyDescent="0.15">
      <c r="A117" s="7">
        <f t="shared" si="17"/>
        <v>113</v>
      </c>
      <c r="B117" s="72" t="s">
        <v>1310</v>
      </c>
      <c r="C117" s="72" t="s">
        <v>1218</v>
      </c>
      <c r="D117" s="72" t="s">
        <v>1311</v>
      </c>
      <c r="E117" s="72" t="s">
        <v>81</v>
      </c>
      <c r="F117" s="72" t="s">
        <v>1312</v>
      </c>
      <c r="G117" s="72" t="s">
        <v>1313</v>
      </c>
      <c r="H117" s="72" t="s">
        <v>37</v>
      </c>
      <c r="I117" s="72" t="s">
        <v>546</v>
      </c>
      <c r="J117" s="72" t="s">
        <v>1043</v>
      </c>
      <c r="K117" s="71" t="s">
        <v>1314</v>
      </c>
      <c r="L117" s="125">
        <v>169</v>
      </c>
      <c r="M117" s="125">
        <v>130</v>
      </c>
      <c r="N117" s="128">
        <v>39</v>
      </c>
      <c r="O117" s="127">
        <f t="shared" si="10"/>
        <v>39</v>
      </c>
      <c r="P117" s="180" t="s">
        <v>1315</v>
      </c>
      <c r="Q117" s="72">
        <v>18702197773</v>
      </c>
      <c r="R117" s="72" t="s">
        <v>1316</v>
      </c>
      <c r="S117" s="72" t="s">
        <v>1317</v>
      </c>
      <c r="T117" s="167" t="s">
        <v>1311</v>
      </c>
      <c r="U117" s="72" t="s">
        <v>1318</v>
      </c>
      <c r="V117" s="72" t="s">
        <v>1319</v>
      </c>
      <c r="W117" s="187" t="s">
        <v>46</v>
      </c>
      <c r="X117" s="72" t="s">
        <v>46</v>
      </c>
      <c r="Y117" s="171">
        <v>0.8044</v>
      </c>
      <c r="Z117" s="99" t="s">
        <v>47</v>
      </c>
      <c r="AA117" s="90" t="s">
        <v>869</v>
      </c>
      <c r="AC117" s="173">
        <f t="shared" si="18"/>
        <v>0</v>
      </c>
      <c r="AD117" s="106">
        <f t="shared" si="11"/>
        <v>0</v>
      </c>
    </row>
    <row r="118" spans="1:30" s="66" customFormat="1" ht="159" customHeight="1" x14ac:dyDescent="0.15">
      <c r="A118" s="7">
        <f t="shared" si="17"/>
        <v>114</v>
      </c>
      <c r="B118" s="72" t="s">
        <v>1320</v>
      </c>
      <c r="C118" s="72" t="s">
        <v>1218</v>
      </c>
      <c r="D118" s="72" t="s">
        <v>1321</v>
      </c>
      <c r="E118" s="72" t="s">
        <v>34</v>
      </c>
      <c r="F118" s="72" t="s">
        <v>1322</v>
      </c>
      <c r="G118" s="72" t="s">
        <v>1323</v>
      </c>
      <c r="H118" s="72" t="s">
        <v>37</v>
      </c>
      <c r="I118" s="72" t="s">
        <v>97</v>
      </c>
      <c r="J118" s="72" t="s">
        <v>1234</v>
      </c>
      <c r="K118" s="71" t="s">
        <v>1324</v>
      </c>
      <c r="L118" s="125">
        <v>32.82</v>
      </c>
      <c r="M118" s="125">
        <v>25.93</v>
      </c>
      <c r="N118" s="128">
        <v>6.89</v>
      </c>
      <c r="O118" s="127">
        <f t="shared" si="10"/>
        <v>6.89</v>
      </c>
      <c r="P118" s="180" t="s">
        <v>1325</v>
      </c>
      <c r="Q118" s="72">
        <v>13817756768</v>
      </c>
      <c r="R118" s="174" t="s">
        <v>1326</v>
      </c>
      <c r="S118" s="72" t="s">
        <v>1327</v>
      </c>
      <c r="T118" s="72" t="s">
        <v>1321</v>
      </c>
      <c r="U118" s="75" t="s">
        <v>1328</v>
      </c>
      <c r="V118" s="72" t="s">
        <v>1329</v>
      </c>
      <c r="W118" s="74" t="s">
        <v>46</v>
      </c>
      <c r="X118" s="74" t="s">
        <v>46</v>
      </c>
      <c r="Y118" s="171">
        <v>0.94199999999999995</v>
      </c>
      <c r="Z118" s="99" t="s">
        <v>47</v>
      </c>
      <c r="AA118" s="90" t="s">
        <v>869</v>
      </c>
      <c r="AC118" s="173">
        <f t="shared" si="18"/>
        <v>0</v>
      </c>
      <c r="AD118" s="106">
        <f t="shared" si="11"/>
        <v>0.88900000000000023</v>
      </c>
    </row>
    <row r="119" spans="1:30" s="66" customFormat="1" ht="135" x14ac:dyDescent="0.15">
      <c r="A119" s="7">
        <f t="shared" si="17"/>
        <v>115</v>
      </c>
      <c r="B119" s="174">
        <v>39913126000091</v>
      </c>
      <c r="C119" s="72" t="s">
        <v>1218</v>
      </c>
      <c r="D119" s="72" t="s">
        <v>1330</v>
      </c>
      <c r="E119" s="72" t="s">
        <v>81</v>
      </c>
      <c r="F119" s="72" t="s">
        <v>1331</v>
      </c>
      <c r="G119" s="72" t="s">
        <v>1332</v>
      </c>
      <c r="H119" s="72" t="s">
        <v>37</v>
      </c>
      <c r="I119" s="72" t="s">
        <v>97</v>
      </c>
      <c r="J119" s="72" t="s">
        <v>425</v>
      </c>
      <c r="K119" s="71" t="s">
        <v>1333</v>
      </c>
      <c r="L119" s="125">
        <v>70</v>
      </c>
      <c r="M119" s="125">
        <v>70</v>
      </c>
      <c r="N119" s="128">
        <v>0</v>
      </c>
      <c r="O119" s="127">
        <f t="shared" si="10"/>
        <v>0</v>
      </c>
      <c r="P119" s="157" t="s">
        <v>1334</v>
      </c>
      <c r="Q119" s="72">
        <v>13371959026</v>
      </c>
      <c r="R119" s="174" t="s">
        <v>1335</v>
      </c>
      <c r="S119" s="72" t="s">
        <v>1336</v>
      </c>
      <c r="T119" s="72" t="s">
        <v>1330</v>
      </c>
      <c r="U119" s="72" t="s">
        <v>1337</v>
      </c>
      <c r="V119" s="72" t="s">
        <v>1338</v>
      </c>
      <c r="W119" s="74" t="s">
        <v>46</v>
      </c>
      <c r="X119" s="74" t="s">
        <v>46</v>
      </c>
      <c r="Y119" s="171">
        <v>2.4899999999999999E-2</v>
      </c>
      <c r="Z119" s="99" t="s">
        <v>1177</v>
      </c>
      <c r="AA119" s="90" t="s">
        <v>1178</v>
      </c>
      <c r="AC119" s="173">
        <f t="shared" si="18"/>
        <v>0</v>
      </c>
      <c r="AD119" s="106">
        <f t="shared" si="11"/>
        <v>21</v>
      </c>
    </row>
    <row r="120" spans="1:30" s="66" customFormat="1" ht="350.25" customHeight="1" x14ac:dyDescent="0.15">
      <c r="A120" s="7">
        <f t="shared" si="17"/>
        <v>116</v>
      </c>
      <c r="B120" s="187" t="s">
        <v>1339</v>
      </c>
      <c r="C120" s="72" t="s">
        <v>1218</v>
      </c>
      <c r="D120" s="72" t="s">
        <v>1340</v>
      </c>
      <c r="E120" s="72" t="s">
        <v>138</v>
      </c>
      <c r="F120" s="72" t="s">
        <v>1341</v>
      </c>
      <c r="G120" s="72" t="s">
        <v>1342</v>
      </c>
      <c r="H120" s="72" t="s">
        <v>37</v>
      </c>
      <c r="I120" s="72" t="s">
        <v>53</v>
      </c>
      <c r="J120" s="72" t="s">
        <v>1043</v>
      </c>
      <c r="K120" s="71" t="s">
        <v>1343</v>
      </c>
      <c r="L120" s="125">
        <v>27.3</v>
      </c>
      <c r="M120" s="125">
        <v>21</v>
      </c>
      <c r="N120" s="128">
        <v>6.3</v>
      </c>
      <c r="O120" s="127">
        <f t="shared" si="10"/>
        <v>6.3</v>
      </c>
      <c r="P120" s="157" t="s">
        <v>1344</v>
      </c>
      <c r="Q120" s="72">
        <v>18221093286</v>
      </c>
      <c r="R120" s="72" t="s">
        <v>1345</v>
      </c>
      <c r="S120" s="72" t="s">
        <v>1346</v>
      </c>
      <c r="T120" s="167" t="s">
        <v>1340</v>
      </c>
      <c r="U120" s="72" t="s">
        <v>1347</v>
      </c>
      <c r="V120" s="72" t="s">
        <v>1348</v>
      </c>
      <c r="W120" s="187" t="s">
        <v>46</v>
      </c>
      <c r="X120" s="72" t="s">
        <v>46</v>
      </c>
      <c r="Y120" s="99" t="s">
        <v>77</v>
      </c>
      <c r="Z120" s="99" t="s">
        <v>105</v>
      </c>
      <c r="AA120" s="90" t="s">
        <v>1349</v>
      </c>
      <c r="AB120" s="145"/>
      <c r="AC120" s="173">
        <f t="shared" si="18"/>
        <v>0</v>
      </c>
      <c r="AD120" s="106">
        <f t="shared" si="11"/>
        <v>0</v>
      </c>
    </row>
    <row r="121" spans="1:30" s="66" customFormat="1" ht="210.75" customHeight="1" x14ac:dyDescent="0.15">
      <c r="A121" s="7">
        <f t="shared" si="17"/>
        <v>117</v>
      </c>
      <c r="B121" s="72" t="s">
        <v>1350</v>
      </c>
      <c r="C121" s="72" t="s">
        <v>1218</v>
      </c>
      <c r="D121" s="72" t="s">
        <v>1351</v>
      </c>
      <c r="E121" s="72" t="s">
        <v>138</v>
      </c>
      <c r="F121" s="72" t="s">
        <v>1352</v>
      </c>
      <c r="G121" s="72" t="s">
        <v>1353</v>
      </c>
      <c r="H121" s="72" t="s">
        <v>37</v>
      </c>
      <c r="I121" s="72" t="s">
        <v>53</v>
      </c>
      <c r="J121" s="72" t="s">
        <v>1354</v>
      </c>
      <c r="K121" s="71" t="s">
        <v>1355</v>
      </c>
      <c r="L121" s="125">
        <v>14.72</v>
      </c>
      <c r="M121" s="125">
        <v>11.34</v>
      </c>
      <c r="N121" s="128">
        <v>3.38</v>
      </c>
      <c r="O121" s="127">
        <f t="shared" si="10"/>
        <v>3.38</v>
      </c>
      <c r="P121" s="180" t="s">
        <v>1356</v>
      </c>
      <c r="Q121" s="72">
        <v>13636573549</v>
      </c>
      <c r="R121" s="72" t="s">
        <v>1357</v>
      </c>
      <c r="S121" s="72" t="s">
        <v>1358</v>
      </c>
      <c r="T121" s="72" t="s">
        <v>1351</v>
      </c>
      <c r="U121" s="72" t="s">
        <v>1359</v>
      </c>
      <c r="V121" s="72" t="s">
        <v>1360</v>
      </c>
      <c r="W121" s="74" t="s">
        <v>46</v>
      </c>
      <c r="X121" s="74" t="s">
        <v>46</v>
      </c>
      <c r="Y121" s="171">
        <v>0.90439999999999998</v>
      </c>
      <c r="Z121" s="99" t="s">
        <v>63</v>
      </c>
      <c r="AA121" s="90" t="s">
        <v>1361</v>
      </c>
      <c r="AC121" s="173">
        <f t="shared" si="18"/>
        <v>0</v>
      </c>
      <c r="AD121" s="106">
        <f t="shared" si="11"/>
        <v>2.1999999999999797E-2</v>
      </c>
    </row>
    <row r="122" spans="1:30" s="66" customFormat="1" ht="142.5" customHeight="1" x14ac:dyDescent="0.15">
      <c r="A122" s="7">
        <f t="shared" si="17"/>
        <v>118</v>
      </c>
      <c r="B122" s="72" t="s">
        <v>1362</v>
      </c>
      <c r="C122" s="72" t="s">
        <v>1218</v>
      </c>
      <c r="D122" s="72" t="s">
        <v>1363</v>
      </c>
      <c r="E122" s="72" t="s">
        <v>34</v>
      </c>
      <c r="F122" s="72" t="s">
        <v>1364</v>
      </c>
      <c r="G122" s="72" t="s">
        <v>1365</v>
      </c>
      <c r="H122" s="72" t="s">
        <v>37</v>
      </c>
      <c r="I122" s="72" t="s">
        <v>97</v>
      </c>
      <c r="J122" s="72" t="s">
        <v>1366</v>
      </c>
      <c r="K122" s="71" t="s">
        <v>1367</v>
      </c>
      <c r="L122" s="125">
        <v>149.5</v>
      </c>
      <c r="M122" s="125">
        <v>115</v>
      </c>
      <c r="N122" s="128">
        <v>34.5</v>
      </c>
      <c r="O122" s="127">
        <f t="shared" si="10"/>
        <v>34.5</v>
      </c>
      <c r="P122" s="157" t="s">
        <v>1368</v>
      </c>
      <c r="Q122" s="72">
        <v>13906323231</v>
      </c>
      <c r="R122" s="72" t="s">
        <v>1369</v>
      </c>
      <c r="S122" s="72" t="s">
        <v>1370</v>
      </c>
      <c r="T122" s="167" t="s">
        <v>1363</v>
      </c>
      <c r="U122" s="72" t="s">
        <v>1371</v>
      </c>
      <c r="V122" s="72" t="s">
        <v>1372</v>
      </c>
      <c r="W122" s="187" t="s">
        <v>46</v>
      </c>
      <c r="X122" s="72" t="s">
        <v>46</v>
      </c>
      <c r="Y122" s="138">
        <v>0.86980000000000002</v>
      </c>
      <c r="Z122" s="99" t="s">
        <v>47</v>
      </c>
      <c r="AA122" s="90" t="s">
        <v>869</v>
      </c>
      <c r="AC122" s="173">
        <f t="shared" si="18"/>
        <v>0</v>
      </c>
      <c r="AD122" s="106">
        <f t="shared" si="11"/>
        <v>0</v>
      </c>
    </row>
    <row r="123" spans="1:30" s="66" customFormat="1" ht="153" customHeight="1" x14ac:dyDescent="0.15">
      <c r="A123" s="7">
        <f t="shared" si="17"/>
        <v>119</v>
      </c>
      <c r="B123" s="187" t="s">
        <v>1373</v>
      </c>
      <c r="C123" s="72" t="s">
        <v>1218</v>
      </c>
      <c r="D123" s="148" t="s">
        <v>1374</v>
      </c>
      <c r="E123" s="148" t="s">
        <v>34</v>
      </c>
      <c r="F123" s="72" t="s">
        <v>1375</v>
      </c>
      <c r="G123" s="72" t="s">
        <v>1313</v>
      </c>
      <c r="H123" s="72" t="s">
        <v>37</v>
      </c>
      <c r="I123" s="72" t="s">
        <v>97</v>
      </c>
      <c r="J123" s="72" t="s">
        <v>1376</v>
      </c>
      <c r="K123" s="71" t="s">
        <v>1377</v>
      </c>
      <c r="L123" s="125">
        <v>13</v>
      </c>
      <c r="M123" s="125">
        <v>10</v>
      </c>
      <c r="N123" s="128">
        <v>3</v>
      </c>
      <c r="O123" s="127">
        <f t="shared" si="10"/>
        <v>3</v>
      </c>
      <c r="P123" s="180" t="s">
        <v>1378</v>
      </c>
      <c r="Q123" s="72">
        <v>15289096342</v>
      </c>
      <c r="R123" s="72" t="s">
        <v>1379</v>
      </c>
      <c r="S123" s="72" t="s">
        <v>1380</v>
      </c>
      <c r="T123" s="72" t="s">
        <v>1374</v>
      </c>
      <c r="U123" s="72" t="s">
        <v>1381</v>
      </c>
      <c r="V123" s="72" t="s">
        <v>1382</v>
      </c>
      <c r="W123" s="187" t="s">
        <v>46</v>
      </c>
      <c r="X123" s="72" t="s">
        <v>46</v>
      </c>
      <c r="Y123" s="138" t="s">
        <v>77</v>
      </c>
      <c r="Z123" s="140" t="s">
        <v>47</v>
      </c>
      <c r="AA123" s="90" t="s">
        <v>1383</v>
      </c>
      <c r="AC123" s="173">
        <f t="shared" si="18"/>
        <v>0</v>
      </c>
      <c r="AD123" s="106">
        <f t="shared" si="11"/>
        <v>0</v>
      </c>
    </row>
    <row r="124" spans="1:30" s="66" customFormat="1" ht="129" customHeight="1" x14ac:dyDescent="0.15">
      <c r="A124" s="147">
        <f t="shared" si="17"/>
        <v>120</v>
      </c>
      <c r="B124" s="190" t="s">
        <v>1384</v>
      </c>
      <c r="C124" s="123" t="s">
        <v>1218</v>
      </c>
      <c r="D124" s="202" t="s">
        <v>1385</v>
      </c>
      <c r="E124" s="202" t="s">
        <v>138</v>
      </c>
      <c r="F124" s="123" t="s">
        <v>1386</v>
      </c>
      <c r="G124" s="123" t="s">
        <v>1387</v>
      </c>
      <c r="H124" s="123" t="s">
        <v>37</v>
      </c>
      <c r="I124" s="123" t="s">
        <v>53</v>
      </c>
      <c r="J124" s="123" t="s">
        <v>39</v>
      </c>
      <c r="K124" s="152" t="s">
        <v>1388</v>
      </c>
      <c r="L124" s="125">
        <v>15.6</v>
      </c>
      <c r="M124" s="125">
        <v>12</v>
      </c>
      <c r="N124" s="128">
        <v>3.6</v>
      </c>
      <c r="O124" s="127">
        <f t="shared" si="10"/>
        <v>3.5999999999999996</v>
      </c>
      <c r="P124" s="157" t="s">
        <v>1389</v>
      </c>
      <c r="Q124" s="72">
        <v>18621136277</v>
      </c>
      <c r="R124" s="72" t="s">
        <v>1390</v>
      </c>
      <c r="S124" s="72" t="s">
        <v>1391</v>
      </c>
      <c r="T124" s="72" t="s">
        <v>1385</v>
      </c>
      <c r="U124" s="72" t="s">
        <v>1392</v>
      </c>
      <c r="V124" s="72" t="s">
        <v>1393</v>
      </c>
      <c r="W124" s="187" t="s">
        <v>46</v>
      </c>
      <c r="X124" s="72" t="s">
        <v>46</v>
      </c>
      <c r="Y124" s="206">
        <v>1</v>
      </c>
      <c r="Z124" s="208" t="s">
        <v>47</v>
      </c>
      <c r="AA124" s="211" t="s">
        <v>869</v>
      </c>
      <c r="AB124" s="66" t="s">
        <v>1394</v>
      </c>
      <c r="AC124" s="173">
        <f t="shared" si="18"/>
        <v>0</v>
      </c>
      <c r="AD124" s="106">
        <f t="shared" si="11"/>
        <v>0</v>
      </c>
    </row>
    <row r="125" spans="1:30" s="66" customFormat="1" ht="129" customHeight="1" x14ac:dyDescent="0.15">
      <c r="A125" s="7">
        <f t="shared" si="17"/>
        <v>121</v>
      </c>
      <c r="B125" s="72" t="s">
        <v>1395</v>
      </c>
      <c r="C125" s="72" t="s">
        <v>1218</v>
      </c>
      <c r="D125" s="203"/>
      <c r="E125" s="203"/>
      <c r="F125" s="72" t="s">
        <v>1396</v>
      </c>
      <c r="G125" s="72" t="s">
        <v>1387</v>
      </c>
      <c r="H125" s="72" t="s">
        <v>37</v>
      </c>
      <c r="I125" s="72" t="s">
        <v>53</v>
      </c>
      <c r="J125" s="72" t="s">
        <v>39</v>
      </c>
      <c r="K125" s="71" t="s">
        <v>1397</v>
      </c>
      <c r="L125" s="125">
        <v>6.24</v>
      </c>
      <c r="M125" s="125">
        <v>4.8</v>
      </c>
      <c r="N125" s="128">
        <v>1.44</v>
      </c>
      <c r="O125" s="127">
        <f t="shared" si="10"/>
        <v>1.44</v>
      </c>
      <c r="P125" s="157" t="s">
        <v>1389</v>
      </c>
      <c r="Q125" s="72">
        <v>18621136277</v>
      </c>
      <c r="R125" s="72" t="s">
        <v>1390</v>
      </c>
      <c r="S125" s="72" t="s">
        <v>1391</v>
      </c>
      <c r="T125" s="72" t="s">
        <v>1385</v>
      </c>
      <c r="U125" s="72" t="s">
        <v>1392</v>
      </c>
      <c r="V125" s="72" t="s">
        <v>1393</v>
      </c>
      <c r="W125" s="74" t="s">
        <v>46</v>
      </c>
      <c r="X125" s="74" t="s">
        <v>46</v>
      </c>
      <c r="Y125" s="207"/>
      <c r="Z125" s="209"/>
      <c r="AA125" s="212"/>
      <c r="AC125" s="173"/>
      <c r="AD125" s="106">
        <f t="shared" si="11"/>
        <v>0</v>
      </c>
    </row>
    <row r="126" spans="1:30" s="66" customFormat="1" ht="391.5" customHeight="1" x14ac:dyDescent="0.15">
      <c r="A126" s="7">
        <f t="shared" si="17"/>
        <v>122</v>
      </c>
      <c r="B126" s="72" t="s">
        <v>1398</v>
      </c>
      <c r="C126" s="72" t="s">
        <v>1218</v>
      </c>
      <c r="D126" s="72" t="s">
        <v>1399</v>
      </c>
      <c r="E126" s="72" t="s">
        <v>138</v>
      </c>
      <c r="F126" s="72" t="s">
        <v>1400</v>
      </c>
      <c r="G126" s="72" t="s">
        <v>1401</v>
      </c>
      <c r="H126" s="72" t="s">
        <v>37</v>
      </c>
      <c r="I126" s="72" t="s">
        <v>1402</v>
      </c>
      <c r="J126" s="72" t="s">
        <v>1222</v>
      </c>
      <c r="K126" s="71" t="s">
        <v>1403</v>
      </c>
      <c r="L126" s="125">
        <v>60.5</v>
      </c>
      <c r="M126" s="125">
        <v>47</v>
      </c>
      <c r="N126" s="128">
        <v>13.5</v>
      </c>
      <c r="O126" s="127">
        <f t="shared" si="10"/>
        <v>13.5</v>
      </c>
      <c r="P126" s="157" t="s">
        <v>1404</v>
      </c>
      <c r="Q126" s="72">
        <v>13311719839</v>
      </c>
      <c r="R126" s="72" t="s">
        <v>1405</v>
      </c>
      <c r="S126" s="72" t="s">
        <v>1406</v>
      </c>
      <c r="T126" s="167" t="s">
        <v>1407</v>
      </c>
      <c r="U126" s="72" t="s">
        <v>1408</v>
      </c>
      <c r="V126" s="72" t="s">
        <v>1409</v>
      </c>
      <c r="W126" s="187" t="s">
        <v>46</v>
      </c>
      <c r="X126" s="72" t="s">
        <v>46</v>
      </c>
      <c r="Y126" s="99" t="s">
        <v>930</v>
      </c>
      <c r="Z126" s="75" t="s">
        <v>63</v>
      </c>
      <c r="AA126" s="90" t="s">
        <v>1410</v>
      </c>
      <c r="AC126" s="173">
        <f t="shared" si="18"/>
        <v>0</v>
      </c>
      <c r="AD126" s="106">
        <f t="shared" si="11"/>
        <v>0.59999999999999964</v>
      </c>
    </row>
    <row r="127" spans="1:30" s="66" customFormat="1" ht="146.25" customHeight="1" x14ac:dyDescent="0.15">
      <c r="A127" s="7">
        <f t="shared" si="17"/>
        <v>123</v>
      </c>
      <c r="B127" s="72" t="s">
        <v>1411</v>
      </c>
      <c r="C127" s="72" t="s">
        <v>1218</v>
      </c>
      <c r="D127" s="72" t="s">
        <v>1412</v>
      </c>
      <c r="E127" s="72" t="s">
        <v>81</v>
      </c>
      <c r="F127" s="72" t="s">
        <v>1413</v>
      </c>
      <c r="G127" s="72" t="s">
        <v>1414</v>
      </c>
      <c r="H127" s="72" t="s">
        <v>37</v>
      </c>
      <c r="I127" s="72" t="s">
        <v>546</v>
      </c>
      <c r="J127" s="72" t="s">
        <v>486</v>
      </c>
      <c r="K127" s="71" t="s">
        <v>1415</v>
      </c>
      <c r="L127" s="125">
        <v>52</v>
      </c>
      <c r="M127" s="125">
        <v>40</v>
      </c>
      <c r="N127" s="128">
        <v>12</v>
      </c>
      <c r="O127" s="127">
        <f t="shared" si="10"/>
        <v>12</v>
      </c>
      <c r="P127" s="180" t="s">
        <v>87</v>
      </c>
      <c r="Q127" s="72">
        <v>13611923786</v>
      </c>
      <c r="R127" s="72" t="s">
        <v>1416</v>
      </c>
      <c r="S127" s="72" t="s">
        <v>1417</v>
      </c>
      <c r="T127" s="72" t="s">
        <v>1412</v>
      </c>
      <c r="U127" s="72" t="s">
        <v>1418</v>
      </c>
      <c r="V127" s="72" t="s">
        <v>1419</v>
      </c>
      <c r="W127" s="187" t="s">
        <v>46</v>
      </c>
      <c r="X127" s="72" t="s">
        <v>46</v>
      </c>
      <c r="Y127" s="99" t="s">
        <v>77</v>
      </c>
      <c r="Z127" s="99" t="s">
        <v>63</v>
      </c>
      <c r="AA127" s="90" t="s">
        <v>1420</v>
      </c>
      <c r="AB127" s="66">
        <v>2026</v>
      </c>
      <c r="AC127" s="173">
        <f t="shared" si="18"/>
        <v>0</v>
      </c>
      <c r="AD127" s="106">
        <f t="shared" ref="AD127:AD130" si="19">M127*0.3-N127</f>
        <v>0</v>
      </c>
    </row>
    <row r="128" spans="1:30" s="66" customFormat="1" ht="161.25" customHeight="1" x14ac:dyDescent="0.15">
      <c r="A128" s="7">
        <f t="shared" si="17"/>
        <v>124</v>
      </c>
      <c r="B128" s="72" t="s">
        <v>1421</v>
      </c>
      <c r="C128" s="72" t="s">
        <v>1218</v>
      </c>
      <c r="D128" s="72" t="s">
        <v>1422</v>
      </c>
      <c r="E128" s="72" t="s">
        <v>138</v>
      </c>
      <c r="F128" s="72" t="s">
        <v>1423</v>
      </c>
      <c r="G128" s="72" t="s">
        <v>1424</v>
      </c>
      <c r="H128" s="72" t="s">
        <v>37</v>
      </c>
      <c r="I128" s="72" t="s">
        <v>53</v>
      </c>
      <c r="J128" s="72" t="s">
        <v>1136</v>
      </c>
      <c r="K128" s="71" t="s">
        <v>1425</v>
      </c>
      <c r="L128" s="125">
        <v>10.4</v>
      </c>
      <c r="M128" s="125">
        <v>8</v>
      </c>
      <c r="N128" s="128">
        <v>2.4</v>
      </c>
      <c r="O128" s="127">
        <f t="shared" si="10"/>
        <v>2.4</v>
      </c>
      <c r="P128" s="157" t="s">
        <v>1426</v>
      </c>
      <c r="Q128" s="72">
        <v>13641927456</v>
      </c>
      <c r="R128" s="72" t="s">
        <v>1427</v>
      </c>
      <c r="S128" s="72" t="s">
        <v>1428</v>
      </c>
      <c r="T128" s="72" t="s">
        <v>1422</v>
      </c>
      <c r="U128" s="72" t="s">
        <v>1429</v>
      </c>
      <c r="V128" s="72" t="s">
        <v>1430</v>
      </c>
      <c r="W128" s="187" t="s">
        <v>46</v>
      </c>
      <c r="X128" s="72" t="s">
        <v>46</v>
      </c>
      <c r="Y128" s="184">
        <v>1.0807</v>
      </c>
      <c r="Z128" s="99" t="s">
        <v>47</v>
      </c>
      <c r="AA128" s="97" t="s">
        <v>869</v>
      </c>
      <c r="AB128" s="66" t="s">
        <v>1431</v>
      </c>
      <c r="AC128" s="173">
        <f t="shared" si="18"/>
        <v>0</v>
      </c>
      <c r="AD128" s="106">
        <f t="shared" si="19"/>
        <v>0</v>
      </c>
    </row>
    <row r="129" spans="1:30" s="66" customFormat="1" ht="118.5" customHeight="1" x14ac:dyDescent="0.15">
      <c r="A129" s="7">
        <f t="shared" si="17"/>
        <v>125</v>
      </c>
      <c r="B129" s="72" t="s">
        <v>1432</v>
      </c>
      <c r="C129" s="72" t="s">
        <v>1218</v>
      </c>
      <c r="D129" s="72" t="s">
        <v>1433</v>
      </c>
      <c r="E129" s="72" t="s">
        <v>138</v>
      </c>
      <c r="F129" s="72" t="s">
        <v>1434</v>
      </c>
      <c r="G129" s="72" t="s">
        <v>1435</v>
      </c>
      <c r="H129" s="72" t="s">
        <v>37</v>
      </c>
      <c r="I129" s="72" t="s">
        <v>366</v>
      </c>
      <c r="J129" s="72" t="s">
        <v>70</v>
      </c>
      <c r="K129" s="71" t="s">
        <v>1436</v>
      </c>
      <c r="L129" s="125">
        <v>55</v>
      </c>
      <c r="M129" s="125">
        <v>42.5</v>
      </c>
      <c r="N129" s="128">
        <v>12.5</v>
      </c>
      <c r="O129" s="127">
        <f t="shared" si="10"/>
        <v>12.5</v>
      </c>
      <c r="P129" s="157" t="s">
        <v>1437</v>
      </c>
      <c r="Q129" s="72">
        <v>17521397281</v>
      </c>
      <c r="R129" s="72" t="s">
        <v>1438</v>
      </c>
      <c r="S129" s="72" t="s">
        <v>1439</v>
      </c>
      <c r="T129" s="167" t="s">
        <v>1433</v>
      </c>
      <c r="U129" s="72" t="s">
        <v>1440</v>
      </c>
      <c r="V129" s="72" t="s">
        <v>1441</v>
      </c>
      <c r="W129" s="187" t="s">
        <v>46</v>
      </c>
      <c r="X129" s="72" t="s">
        <v>46</v>
      </c>
      <c r="Y129" s="99" t="s">
        <v>77</v>
      </c>
      <c r="Z129" s="99" t="s">
        <v>63</v>
      </c>
      <c r="AA129" s="82" t="s">
        <v>757</v>
      </c>
      <c r="AB129" s="66">
        <v>9</v>
      </c>
      <c r="AC129" s="173">
        <f t="shared" si="18"/>
        <v>0</v>
      </c>
      <c r="AD129" s="106">
        <f t="shared" si="19"/>
        <v>0.25</v>
      </c>
    </row>
    <row r="130" spans="1:30" s="66" customFormat="1" ht="118.5" customHeight="1" x14ac:dyDescent="0.15">
      <c r="A130" s="7">
        <f t="shared" si="17"/>
        <v>126</v>
      </c>
      <c r="B130" s="72" t="s">
        <v>1442</v>
      </c>
      <c r="C130" s="72" t="s">
        <v>1218</v>
      </c>
      <c r="D130" s="72" t="s">
        <v>1340</v>
      </c>
      <c r="E130" s="72" t="s">
        <v>138</v>
      </c>
      <c r="F130" s="72" t="s">
        <v>1443</v>
      </c>
      <c r="G130" s="72" t="s">
        <v>1444</v>
      </c>
      <c r="H130" s="72" t="s">
        <v>37</v>
      </c>
      <c r="I130" s="72" t="s">
        <v>53</v>
      </c>
      <c r="J130" s="72" t="s">
        <v>1043</v>
      </c>
      <c r="K130" s="71" t="s">
        <v>1445</v>
      </c>
      <c r="L130" s="125">
        <v>18.2</v>
      </c>
      <c r="M130" s="125">
        <v>14</v>
      </c>
      <c r="N130" s="128">
        <v>4.2</v>
      </c>
      <c r="O130" s="127">
        <f t="shared" si="10"/>
        <v>4.2</v>
      </c>
      <c r="P130" s="157" t="s">
        <v>1344</v>
      </c>
      <c r="Q130" s="72">
        <v>18221093286</v>
      </c>
      <c r="R130" s="72" t="s">
        <v>1345</v>
      </c>
      <c r="S130" s="72" t="s">
        <v>1346</v>
      </c>
      <c r="T130" s="167" t="s">
        <v>1340</v>
      </c>
      <c r="U130" s="72" t="s">
        <v>1347</v>
      </c>
      <c r="V130" s="72" t="s">
        <v>1348</v>
      </c>
      <c r="W130" s="187" t="s">
        <v>46</v>
      </c>
      <c r="X130" s="72" t="s">
        <v>46</v>
      </c>
      <c r="Y130" s="99" t="s">
        <v>77</v>
      </c>
      <c r="Z130" s="99" t="s">
        <v>63</v>
      </c>
      <c r="AA130" s="90" t="s">
        <v>1446</v>
      </c>
      <c r="AC130" s="173">
        <f t="shared" si="18"/>
        <v>0</v>
      </c>
      <c r="AD130" s="106">
        <f t="shared" si="19"/>
        <v>0</v>
      </c>
    </row>
    <row r="132" spans="1:30" x14ac:dyDescent="0.15">
      <c r="O132" s="42">
        <f>SUBTOTAL(9,O4:O131)</f>
        <v>350.90999999999997</v>
      </c>
    </row>
  </sheetData>
  <autoFilter ref="A3:AD130" xr:uid="{00000000-0009-0000-0000-000000000000}">
    <filterColumn colId="2">
      <filters>
        <filter val="普陀区合作交流办"/>
      </filters>
    </filterColumn>
  </autoFilter>
  <mergeCells count="16">
    <mergeCell ref="Z124:Z125"/>
    <mergeCell ref="AA93:AA94"/>
    <mergeCell ref="AA124:AA125"/>
    <mergeCell ref="AB100:AB101"/>
    <mergeCell ref="D124:D125"/>
    <mergeCell ref="E93:E94"/>
    <mergeCell ref="E124:E125"/>
    <mergeCell ref="Y93:Y94"/>
    <mergeCell ref="Y124:Y125"/>
    <mergeCell ref="A1:V1"/>
    <mergeCell ref="W65:AA65"/>
    <mergeCell ref="A93:A94"/>
    <mergeCell ref="B93:B94"/>
    <mergeCell ref="C93:C94"/>
    <mergeCell ref="D93:D94"/>
    <mergeCell ref="Z93:Z94"/>
  </mergeCells>
  <phoneticPr fontId="34" type="noConversion"/>
  <dataValidations count="3">
    <dataValidation allowBlank="1" showInputMessage="1" sqref="I35 K39 I1:I8 I11:I33 I37:I52 I54:I62 I64:I76 I78:I99 I101:I1048576" xr:uid="{00000000-0002-0000-0000-000000000000}"/>
    <dataValidation type="list" errorStyle="information" allowBlank="1" showInputMessage="1" showErrorMessage="1" errorTitle="请选择" error="请选择社会团体,基金会,民办非企业,企业中的一类。" sqref="E1 D90:D91 E3:E93 E95:E123 E126:E1048576" xr:uid="{00000000-0002-0000-0000-000001000000}">
      <formula1>"社会团体,基金会,民办非企业,企业"</formula1>
    </dataValidation>
    <dataValidation type="list" errorStyle="information" allowBlank="1" showInputMessage="1" showErrorMessage="1" errorTitle="请注意" error="请选择”对口帮扶类“或”对口合作类“中的一种。" sqref="H1 H3:H8 H10:H1048576" xr:uid="{00000000-0002-0000-0000-000002000000}">
      <formula1>"对口帮扶,对口合作"</formula1>
    </dataValidation>
  </dataValidations>
  <hyperlinks>
    <hyperlink ref="S6" r:id="rId1" tooltip="mailto:18621949939@163.com" xr:uid="{00000000-0004-0000-0000-000000000000}"/>
    <hyperlink ref="S4" r:id="rId2" xr:uid="{00000000-0004-0000-0000-000001000000}"/>
    <hyperlink ref="S7" r:id="rId3" xr:uid="{00000000-0004-0000-0000-000002000000}"/>
    <hyperlink ref="S9" r:id="rId4" xr:uid="{00000000-0004-0000-0000-000003000000}"/>
    <hyperlink ref="S8" r:id="rId5" xr:uid="{00000000-0004-0000-0000-000004000000}"/>
    <hyperlink ref="S14" r:id="rId6" xr:uid="{00000000-0004-0000-0000-000005000000}"/>
    <hyperlink ref="S11" r:id="rId7" xr:uid="{00000000-0004-0000-0000-000006000000}"/>
    <hyperlink ref="S12" r:id="rId8" xr:uid="{00000000-0004-0000-0000-000007000000}"/>
    <hyperlink ref="S13" r:id="rId9" xr:uid="{00000000-0004-0000-0000-000008000000}"/>
    <hyperlink ref="S15" r:id="rId10" xr:uid="{00000000-0004-0000-0000-000009000000}"/>
    <hyperlink ref="S16" r:id="rId11" xr:uid="{00000000-0004-0000-0000-00000A000000}"/>
    <hyperlink ref="S17" r:id="rId12" xr:uid="{00000000-0004-0000-0000-00000B000000}"/>
    <hyperlink ref="S19" r:id="rId13" xr:uid="{00000000-0004-0000-0000-00000C000000}"/>
    <hyperlink ref="S20" r:id="rId14" xr:uid="{00000000-0004-0000-0000-00000D000000}"/>
    <hyperlink ref="S21" r:id="rId15" xr:uid="{00000000-0004-0000-0000-00000E000000}"/>
    <hyperlink ref="S22" r:id="rId16" xr:uid="{00000000-0004-0000-0000-00000F000000}"/>
    <hyperlink ref="S24" r:id="rId17" xr:uid="{00000000-0004-0000-0000-000010000000}"/>
    <hyperlink ref="S25" r:id="rId18" xr:uid="{00000000-0004-0000-0000-000011000000}"/>
    <hyperlink ref="S26" r:id="rId19" xr:uid="{00000000-0004-0000-0000-000012000000}"/>
    <hyperlink ref="S27" r:id="rId20" xr:uid="{00000000-0004-0000-0000-000013000000}"/>
    <hyperlink ref="S29" r:id="rId21" xr:uid="{00000000-0004-0000-0000-000014000000}"/>
    <hyperlink ref="S33" r:id="rId22" xr:uid="{00000000-0004-0000-0000-000015000000}"/>
    <hyperlink ref="S36" r:id="rId23" xr:uid="{00000000-0004-0000-0000-000016000000}"/>
    <hyperlink ref="S37" r:id="rId24" xr:uid="{00000000-0004-0000-0000-000017000000}"/>
    <hyperlink ref="S32" r:id="rId25" xr:uid="{00000000-0004-0000-0000-000018000000}"/>
    <hyperlink ref="S34" r:id="rId26" xr:uid="{00000000-0004-0000-0000-000019000000}"/>
    <hyperlink ref="S38" r:id="rId27" xr:uid="{00000000-0004-0000-0000-00001A000000}"/>
    <hyperlink ref="S39" r:id="rId28" xr:uid="{00000000-0004-0000-0000-00001B000000}"/>
    <hyperlink ref="S40" r:id="rId29" xr:uid="{00000000-0004-0000-0000-00001C000000}"/>
    <hyperlink ref="S42" r:id="rId30" xr:uid="{00000000-0004-0000-0000-00001D000000}"/>
    <hyperlink ref="S43" r:id="rId31" xr:uid="{00000000-0004-0000-0000-00001E000000}"/>
    <hyperlink ref="S44" r:id="rId32" xr:uid="{00000000-0004-0000-0000-00001F000000}"/>
    <hyperlink ref="S48" r:id="rId33" xr:uid="{00000000-0004-0000-0000-000020000000}"/>
    <hyperlink ref="S49" r:id="rId34" xr:uid="{00000000-0004-0000-0000-000021000000}"/>
    <hyperlink ref="S50" r:id="rId35" xr:uid="{00000000-0004-0000-0000-000022000000}"/>
    <hyperlink ref="S51" r:id="rId36" xr:uid="{00000000-0004-0000-0000-000023000000}"/>
    <hyperlink ref="S53" r:id="rId37" xr:uid="{00000000-0004-0000-0000-000024000000}"/>
    <hyperlink ref="S54" r:id="rId38" tooltip="mailto:qxy@socf-china.org" xr:uid="{00000000-0004-0000-0000-000025000000}"/>
    <hyperlink ref="S55" r:id="rId39" tooltip="mailto:553217486@qq.com" xr:uid="{00000000-0004-0000-0000-000026000000}"/>
    <hyperlink ref="S56" r:id="rId40" xr:uid="{00000000-0004-0000-0000-000027000000}"/>
    <hyperlink ref="S57" r:id="rId41" xr:uid="{00000000-0004-0000-0000-000028000000}"/>
    <hyperlink ref="S58" r:id="rId42" xr:uid="{00000000-0004-0000-0000-000029000000}"/>
    <hyperlink ref="S60" r:id="rId43" xr:uid="{00000000-0004-0000-0000-00002A000000}"/>
    <hyperlink ref="S59" r:id="rId44" xr:uid="{00000000-0004-0000-0000-00002B000000}"/>
    <hyperlink ref="S61" r:id="rId45" xr:uid="{00000000-0004-0000-0000-00002C000000}"/>
    <hyperlink ref="S62" r:id="rId46" xr:uid="{00000000-0004-0000-0000-00002D000000}"/>
    <hyperlink ref="S63" r:id="rId47" xr:uid="{00000000-0004-0000-0000-00002E000000}"/>
    <hyperlink ref="S73" r:id="rId48" xr:uid="{00000000-0004-0000-0000-00002F000000}"/>
    <hyperlink ref="S74" r:id="rId49" xr:uid="{00000000-0004-0000-0000-000030000000}"/>
    <hyperlink ref="S75" r:id="rId50" xr:uid="{00000000-0004-0000-0000-000031000000}"/>
    <hyperlink ref="S77" r:id="rId51" xr:uid="{00000000-0004-0000-0000-000032000000}"/>
    <hyperlink ref="S78" r:id="rId52" xr:uid="{00000000-0004-0000-0000-000033000000}"/>
    <hyperlink ref="S79" r:id="rId53" tooltip="mailto:2274479700@qq.com" xr:uid="{00000000-0004-0000-0000-000034000000}"/>
    <hyperlink ref="S80" r:id="rId54" xr:uid="{00000000-0004-0000-0000-000035000000}"/>
    <hyperlink ref="S81" r:id="rId55" xr:uid="{00000000-0004-0000-0000-000036000000}"/>
    <hyperlink ref="S82" r:id="rId56" xr:uid="{00000000-0004-0000-0000-000037000000}"/>
    <hyperlink ref="S83" r:id="rId57" xr:uid="{00000000-0004-0000-0000-000038000000}"/>
    <hyperlink ref="S84" r:id="rId58" xr:uid="{00000000-0004-0000-0000-000039000000}"/>
    <hyperlink ref="S85" r:id="rId59" xr:uid="{00000000-0004-0000-0000-00003A000000}"/>
    <hyperlink ref="S86" r:id="rId60" xr:uid="{00000000-0004-0000-0000-00003B000000}"/>
    <hyperlink ref="S87" r:id="rId61" xr:uid="{00000000-0004-0000-0000-00003C000000}"/>
    <hyperlink ref="S88" r:id="rId62" xr:uid="{00000000-0004-0000-0000-00003D000000}"/>
    <hyperlink ref="S89" r:id="rId63" xr:uid="{00000000-0004-0000-0000-00003E000000}"/>
    <hyperlink ref="S90" r:id="rId64" xr:uid="{00000000-0004-0000-0000-00003F000000}"/>
    <hyperlink ref="S91" r:id="rId65" xr:uid="{00000000-0004-0000-0000-000040000000}"/>
    <hyperlink ref="T117" r:id="rId66" xr:uid="{00000000-0004-0000-0000-000041000000}"/>
    <hyperlink ref="T120" r:id="rId67" xr:uid="{00000000-0004-0000-0000-000042000000}"/>
    <hyperlink ref="T129" r:id="rId68" xr:uid="{00000000-0004-0000-0000-000043000000}"/>
    <hyperlink ref="S93" r:id="rId69" xr:uid="{00000000-0004-0000-0000-000044000000}"/>
    <hyperlink ref="S94" r:id="rId70" xr:uid="{00000000-0004-0000-0000-000045000000}"/>
    <hyperlink ref="S96" r:id="rId71" xr:uid="{00000000-0004-0000-0000-000046000000}"/>
    <hyperlink ref="S97" r:id="rId72" xr:uid="{00000000-0004-0000-0000-000047000000}"/>
    <hyperlink ref="S98" r:id="rId73" xr:uid="{00000000-0004-0000-0000-000048000000}"/>
    <hyperlink ref="S99" r:id="rId74" xr:uid="{00000000-0004-0000-0000-000049000000}"/>
    <hyperlink ref="S95" r:id="rId75" xr:uid="{00000000-0004-0000-0000-00004A000000}"/>
    <hyperlink ref="S100" r:id="rId76" xr:uid="{00000000-0004-0000-0000-00004B000000}"/>
    <hyperlink ref="S101" r:id="rId77" xr:uid="{00000000-0004-0000-0000-00004C000000}"/>
    <hyperlink ref="S102" r:id="rId78" xr:uid="{00000000-0004-0000-0000-00004D000000}"/>
    <hyperlink ref="S92" r:id="rId79" xr:uid="{00000000-0004-0000-0000-00004E000000}"/>
    <hyperlink ref="S103" r:id="rId80" xr:uid="{00000000-0004-0000-0000-00004F000000}"/>
    <hyperlink ref="S104" r:id="rId81" xr:uid="{00000000-0004-0000-0000-000050000000}"/>
    <hyperlink ref="S105" r:id="rId82" xr:uid="{00000000-0004-0000-0000-000051000000}"/>
    <hyperlink ref="S106" r:id="rId83" xr:uid="{00000000-0004-0000-0000-000052000000}"/>
    <hyperlink ref="S64" r:id="rId84" xr:uid="{00000000-0004-0000-0000-000053000000}"/>
    <hyperlink ref="S65" r:id="rId85" xr:uid="{00000000-0004-0000-0000-000054000000}"/>
    <hyperlink ref="S67" r:id="rId86" xr:uid="{00000000-0004-0000-0000-000055000000}"/>
    <hyperlink ref="S68" r:id="rId87" xr:uid="{00000000-0004-0000-0000-000056000000}"/>
    <hyperlink ref="S70" r:id="rId88" xr:uid="{00000000-0004-0000-0000-000057000000}"/>
    <hyperlink ref="S71" r:id="rId89" xr:uid="{00000000-0004-0000-0000-000058000000}"/>
    <hyperlink ref="S72" r:id="rId90" xr:uid="{00000000-0004-0000-0000-000059000000}"/>
  </hyperlinks>
  <pageMargins left="0.23622047244094499" right="0.196850393700787" top="0.511811023622047" bottom="0.74803149606299202" header="0.31496062992126" footer="0.31496062992126"/>
  <pageSetup paperSize="8" scale="75" orientation="landscape" r:id="rId91"/>
  <rowBreaks count="2" manualBreakCount="2">
    <brk id="112" max="26" man="1"/>
    <brk id="118" max="2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U125"/>
  <sheetViews>
    <sheetView view="pageBreakPreview" zoomScaleNormal="55" zoomScaleSheetLayoutView="100" workbookViewId="0">
      <pane xSplit="6" ySplit="3" topLeftCell="M120" activePane="bottomRight" state="frozen"/>
      <selection pane="topRight"/>
      <selection pane="bottomLeft"/>
      <selection pane="bottomRight" activeCell="B109" sqref="B109"/>
    </sheetView>
  </sheetViews>
  <sheetFormatPr defaultColWidth="9" defaultRowHeight="13.5" x14ac:dyDescent="0.15"/>
  <cols>
    <col min="1" max="1" width="5.25" style="39" customWidth="1"/>
    <col min="2" max="2" width="20.75" style="40" customWidth="1"/>
    <col min="3" max="3" width="7" style="39" customWidth="1"/>
    <col min="4" max="4" width="9.375" style="39" customWidth="1"/>
    <col min="5" max="5" width="7.5" style="39" customWidth="1"/>
    <col min="6" max="6" width="19" style="39" customWidth="1"/>
    <col min="7" max="7" width="23.5" style="39" customWidth="1"/>
    <col min="8" max="8" width="13.625" style="39" customWidth="1"/>
    <col min="9" max="9" width="11.5" style="40" customWidth="1"/>
    <col min="10" max="10" width="90.625" style="41" customWidth="1"/>
    <col min="11" max="11" width="11.875" style="42" customWidth="1"/>
    <col min="12" max="12" width="11.625" style="42" customWidth="1"/>
    <col min="13" max="13" width="11.75" style="42" customWidth="1"/>
    <col min="14" max="14" width="11.875" style="42" customWidth="1"/>
    <col min="15" max="15" width="10" style="41" customWidth="1"/>
    <col min="16" max="16" width="25.375" style="67" customWidth="1"/>
    <col min="17" max="17" width="25.375" style="40" customWidth="1"/>
    <col min="18" max="18" width="30.375" style="39" customWidth="1"/>
    <col min="19" max="19" width="9" style="39"/>
    <col min="20" max="20" width="10.5" style="39" customWidth="1"/>
    <col min="21" max="16384" width="9" style="39"/>
  </cols>
  <sheetData>
    <row r="1" spans="1:20" s="64" customFormat="1" ht="28.5" x14ac:dyDescent="0.15">
      <c r="A1" s="214" t="s">
        <v>0</v>
      </c>
      <c r="B1" s="214"/>
      <c r="C1" s="214"/>
      <c r="D1" s="214"/>
      <c r="E1" s="214"/>
      <c r="F1" s="214"/>
      <c r="G1" s="214"/>
      <c r="H1" s="214"/>
      <c r="I1" s="214"/>
      <c r="J1" s="214"/>
      <c r="K1" s="215"/>
      <c r="L1" s="215"/>
      <c r="M1" s="215"/>
      <c r="N1" s="215"/>
      <c r="P1" s="94"/>
      <c r="Q1" s="94"/>
    </row>
    <row r="2" spans="1:20" s="64" customFormat="1" ht="28.5" x14ac:dyDescent="0.15">
      <c r="A2" s="68"/>
      <c r="B2" s="68"/>
      <c r="C2" s="68"/>
      <c r="D2" s="68"/>
      <c r="F2" s="68"/>
      <c r="G2" s="68"/>
      <c r="I2" s="68"/>
      <c r="J2" s="79"/>
      <c r="K2" s="78"/>
      <c r="L2" s="78"/>
      <c r="M2" s="78"/>
      <c r="N2" s="78"/>
      <c r="O2" s="135"/>
      <c r="P2" s="95" t="s">
        <v>1</v>
      </c>
    </row>
    <row r="3" spans="1:20" s="65" customFormat="1" ht="41.25" customHeight="1" x14ac:dyDescent="0.15">
      <c r="A3" s="63" t="s">
        <v>2</v>
      </c>
      <c r="B3" s="44" t="s">
        <v>3</v>
      </c>
      <c r="C3" s="63" t="s">
        <v>4</v>
      </c>
      <c r="D3" s="63" t="s">
        <v>5</v>
      </c>
      <c r="E3" s="63" t="s">
        <v>6</v>
      </c>
      <c r="F3" s="63" t="s">
        <v>7</v>
      </c>
      <c r="G3" s="63" t="s">
        <v>8</v>
      </c>
      <c r="H3" s="63" t="s">
        <v>10</v>
      </c>
      <c r="I3" s="63" t="s">
        <v>11</v>
      </c>
      <c r="J3" s="63" t="s">
        <v>12</v>
      </c>
      <c r="K3" s="81" t="s">
        <v>13</v>
      </c>
      <c r="L3" s="81" t="s">
        <v>14</v>
      </c>
      <c r="M3" s="81" t="s">
        <v>15</v>
      </c>
      <c r="N3" s="81" t="s">
        <v>16</v>
      </c>
      <c r="O3" s="63" t="s">
        <v>1447</v>
      </c>
      <c r="P3" s="63" t="s">
        <v>1448</v>
      </c>
      <c r="Q3" s="63"/>
      <c r="R3" s="65" t="s">
        <v>29</v>
      </c>
      <c r="S3" s="65" t="s">
        <v>30</v>
      </c>
    </row>
    <row r="4" spans="1:20" s="35" customFormat="1" ht="126.75" customHeight="1" x14ac:dyDescent="0.15">
      <c r="A4" s="5">
        <f t="shared" ref="A4:A16" si="0">ROW()-3</f>
        <v>1</v>
      </c>
      <c r="B4" s="69" t="s">
        <v>31</v>
      </c>
      <c r="C4" s="70" t="s">
        <v>32</v>
      </c>
      <c r="D4" s="70" t="s">
        <v>33</v>
      </c>
      <c r="E4" s="70" t="s">
        <v>34</v>
      </c>
      <c r="F4" s="70" t="s">
        <v>1449</v>
      </c>
      <c r="G4" s="70" t="s">
        <v>36</v>
      </c>
      <c r="H4" s="70" t="s">
        <v>38</v>
      </c>
      <c r="I4" s="70" t="s">
        <v>39</v>
      </c>
      <c r="J4" s="82" t="s">
        <v>40</v>
      </c>
      <c r="K4" s="127">
        <v>217.7</v>
      </c>
      <c r="L4" s="127">
        <v>167.7</v>
      </c>
      <c r="M4" s="127">
        <v>50</v>
      </c>
      <c r="N4" s="127">
        <f>IF(L4*0.3&gt;M4,M4,L4*0.3)</f>
        <v>50</v>
      </c>
      <c r="O4" s="96" t="s">
        <v>47</v>
      </c>
      <c r="P4" s="97" t="s">
        <v>1450</v>
      </c>
      <c r="Q4" s="97"/>
      <c r="R4" s="104"/>
      <c r="S4" s="105">
        <f>K4-L4-M4</f>
        <v>0</v>
      </c>
      <c r="T4" s="106">
        <f>L4*0.3-M4</f>
        <v>0.30999999999999517</v>
      </c>
    </row>
    <row r="5" spans="1:20" s="35" customFormat="1" ht="146.25" customHeight="1" x14ac:dyDescent="0.15">
      <c r="A5" s="5">
        <f t="shared" si="0"/>
        <v>2</v>
      </c>
      <c r="B5" s="7" t="s">
        <v>1451</v>
      </c>
      <c r="C5" s="70" t="s">
        <v>32</v>
      </c>
      <c r="D5" s="70" t="s">
        <v>50</v>
      </c>
      <c r="E5" s="70" t="s">
        <v>34</v>
      </c>
      <c r="F5" s="70" t="s">
        <v>51</v>
      </c>
      <c r="G5" s="70" t="s">
        <v>52</v>
      </c>
      <c r="H5" s="70" t="s">
        <v>53</v>
      </c>
      <c r="I5" s="70" t="s">
        <v>54</v>
      </c>
      <c r="J5" s="82" t="s">
        <v>55</v>
      </c>
      <c r="K5" s="127">
        <v>60</v>
      </c>
      <c r="L5" s="127">
        <v>47</v>
      </c>
      <c r="M5" s="127">
        <v>13</v>
      </c>
      <c r="N5" s="127">
        <v>0</v>
      </c>
      <c r="O5" s="96" t="s">
        <v>63</v>
      </c>
      <c r="P5" s="98" t="s">
        <v>62</v>
      </c>
      <c r="Q5" s="98"/>
      <c r="R5" s="143"/>
      <c r="S5" s="105">
        <f t="shared" ref="S5:S68" si="1">K5-L5-M5</f>
        <v>0</v>
      </c>
      <c r="T5" s="106">
        <f t="shared" ref="T5:T68" si="2">L5*0.3-M5</f>
        <v>1.0999999999999996</v>
      </c>
    </row>
    <row r="6" spans="1:20" s="35" customFormat="1" ht="171" customHeight="1" x14ac:dyDescent="0.15">
      <c r="A6" s="5">
        <f t="shared" si="0"/>
        <v>3</v>
      </c>
      <c r="B6" s="69" t="s">
        <v>65</v>
      </c>
      <c r="C6" s="70" t="s">
        <v>32</v>
      </c>
      <c r="D6" s="70" t="s">
        <v>66</v>
      </c>
      <c r="E6" s="70" t="s">
        <v>34</v>
      </c>
      <c r="F6" s="70" t="s">
        <v>67</v>
      </c>
      <c r="G6" s="70" t="s">
        <v>68</v>
      </c>
      <c r="H6" s="70" t="s">
        <v>69</v>
      </c>
      <c r="I6" s="70" t="s">
        <v>70</v>
      </c>
      <c r="J6" s="82" t="s">
        <v>71</v>
      </c>
      <c r="K6" s="127">
        <v>26</v>
      </c>
      <c r="L6" s="127">
        <v>20</v>
      </c>
      <c r="M6" s="127">
        <v>6</v>
      </c>
      <c r="N6" s="127">
        <v>0</v>
      </c>
      <c r="O6" s="96" t="s">
        <v>63</v>
      </c>
      <c r="P6" s="98" t="s">
        <v>1452</v>
      </c>
      <c r="Q6" s="98"/>
      <c r="R6" s="143"/>
      <c r="S6" s="105">
        <f t="shared" si="1"/>
        <v>0</v>
      </c>
      <c r="T6" s="106">
        <f t="shared" si="2"/>
        <v>0</v>
      </c>
    </row>
    <row r="7" spans="1:20" s="2" customFormat="1" ht="171.75" customHeight="1" x14ac:dyDescent="0.15">
      <c r="A7" s="3">
        <f t="shared" si="0"/>
        <v>4</v>
      </c>
      <c r="B7" s="4" t="s">
        <v>1453</v>
      </c>
      <c r="C7" s="120" t="s">
        <v>32</v>
      </c>
      <c r="D7" s="120" t="s">
        <v>80</v>
      </c>
      <c r="E7" s="120" t="s">
        <v>81</v>
      </c>
      <c r="F7" s="120" t="s">
        <v>82</v>
      </c>
      <c r="G7" s="120" t="s">
        <v>83</v>
      </c>
      <c r="H7" s="120" t="s">
        <v>84</v>
      </c>
      <c r="I7" s="120" t="s">
        <v>85</v>
      </c>
      <c r="J7" s="26" t="s">
        <v>86</v>
      </c>
      <c r="K7" s="13">
        <v>50</v>
      </c>
      <c r="L7" s="13">
        <v>38.5</v>
      </c>
      <c r="M7" s="13">
        <v>11.5</v>
      </c>
      <c r="N7" s="13">
        <v>0</v>
      </c>
      <c r="O7" s="136" t="s">
        <v>63</v>
      </c>
      <c r="P7" s="137" t="s">
        <v>1454</v>
      </c>
      <c r="Q7" s="137" t="s">
        <v>1455</v>
      </c>
      <c r="R7" s="144"/>
      <c r="S7" s="32">
        <f t="shared" si="1"/>
        <v>0</v>
      </c>
      <c r="T7" s="33">
        <f t="shared" si="2"/>
        <v>4.9999999999998934E-2</v>
      </c>
    </row>
    <row r="8" spans="1:20" s="35" customFormat="1" ht="148.5" x14ac:dyDescent="0.15">
      <c r="A8" s="5">
        <f t="shared" si="0"/>
        <v>5</v>
      </c>
      <c r="B8" s="7" t="s">
        <v>93</v>
      </c>
      <c r="C8" s="70" t="s">
        <v>32</v>
      </c>
      <c r="D8" s="70" t="s">
        <v>94</v>
      </c>
      <c r="E8" s="70" t="s">
        <v>34</v>
      </c>
      <c r="F8" s="72" t="s">
        <v>95</v>
      </c>
      <c r="G8" s="70" t="s">
        <v>96</v>
      </c>
      <c r="H8" s="70" t="s">
        <v>97</v>
      </c>
      <c r="I8" s="70" t="s">
        <v>98</v>
      </c>
      <c r="J8" s="82" t="s">
        <v>99</v>
      </c>
      <c r="K8" s="127">
        <v>140</v>
      </c>
      <c r="L8" s="127">
        <v>110</v>
      </c>
      <c r="M8" s="127">
        <v>30</v>
      </c>
      <c r="N8" s="127">
        <f>IF(L8*0.3&gt;M8,M8,L8*0.3)</f>
        <v>30</v>
      </c>
      <c r="O8" s="96" t="s">
        <v>47</v>
      </c>
      <c r="P8" s="98" t="s">
        <v>106</v>
      </c>
      <c r="Q8" s="98"/>
      <c r="R8" s="143"/>
      <c r="S8" s="105">
        <f t="shared" si="1"/>
        <v>0</v>
      </c>
      <c r="T8" s="106">
        <f t="shared" si="2"/>
        <v>3</v>
      </c>
    </row>
    <row r="9" spans="1:20" s="1" customFormat="1" ht="114" customHeight="1" x14ac:dyDescent="0.15">
      <c r="A9" s="3">
        <f t="shared" si="0"/>
        <v>6</v>
      </c>
      <c r="B9" s="4" t="s">
        <v>1456</v>
      </c>
      <c r="C9" s="120" t="s">
        <v>32</v>
      </c>
      <c r="D9" s="120" t="s">
        <v>108</v>
      </c>
      <c r="E9" s="120" t="s">
        <v>81</v>
      </c>
      <c r="F9" s="120" t="s">
        <v>109</v>
      </c>
      <c r="G9" s="120" t="s">
        <v>1094</v>
      </c>
      <c r="H9" s="120" t="s">
        <v>111</v>
      </c>
      <c r="I9" s="120" t="s">
        <v>112</v>
      </c>
      <c r="J9" s="26" t="s">
        <v>113</v>
      </c>
      <c r="K9" s="13">
        <v>212</v>
      </c>
      <c r="L9" s="13">
        <v>166</v>
      </c>
      <c r="M9" s="13">
        <v>46</v>
      </c>
      <c r="N9" s="13">
        <f>IF(L9*0.3&gt;M9,M9,L9*0.3)</f>
        <v>46</v>
      </c>
      <c r="O9" s="136" t="s">
        <v>564</v>
      </c>
      <c r="P9" s="26" t="s">
        <v>1457</v>
      </c>
      <c r="Q9" s="137" t="s">
        <v>1458</v>
      </c>
      <c r="R9" s="144"/>
      <c r="S9" s="32">
        <f t="shared" si="1"/>
        <v>0</v>
      </c>
      <c r="T9" s="33">
        <f t="shared" si="2"/>
        <v>3.7999999999999972</v>
      </c>
    </row>
    <row r="10" spans="1:20" s="66" customFormat="1" ht="133.5" customHeight="1" x14ac:dyDescent="0.15">
      <c r="A10" s="5">
        <f t="shared" si="0"/>
        <v>7</v>
      </c>
      <c r="B10" s="191" t="s">
        <v>121</v>
      </c>
      <c r="C10" s="70" t="s">
        <v>32</v>
      </c>
      <c r="D10" s="70" t="s">
        <v>122</v>
      </c>
      <c r="E10" s="70" t="s">
        <v>34</v>
      </c>
      <c r="F10" s="70" t="s">
        <v>123</v>
      </c>
      <c r="G10" s="70" t="s">
        <v>124</v>
      </c>
      <c r="H10" s="70" t="s">
        <v>125</v>
      </c>
      <c r="I10" s="70" t="s">
        <v>126</v>
      </c>
      <c r="J10" s="82" t="s">
        <v>127</v>
      </c>
      <c r="K10" s="127">
        <v>41.5</v>
      </c>
      <c r="L10" s="127">
        <v>32</v>
      </c>
      <c r="M10" s="127">
        <v>9.5</v>
      </c>
      <c r="N10" s="127">
        <f>IF(L10*0.3&gt;M10,M10,L10*0.3)</f>
        <v>9.5</v>
      </c>
      <c r="O10" s="96" t="s">
        <v>47</v>
      </c>
      <c r="P10" s="97" t="s">
        <v>1459</v>
      </c>
      <c r="Q10" s="97"/>
      <c r="R10" s="143"/>
      <c r="S10" s="105">
        <f t="shared" si="1"/>
        <v>0</v>
      </c>
      <c r="T10" s="106">
        <f t="shared" si="2"/>
        <v>9.9999999999999645E-2</v>
      </c>
    </row>
    <row r="11" spans="1:20" s="66" customFormat="1" ht="142.5" customHeight="1" x14ac:dyDescent="0.15">
      <c r="A11" s="5">
        <f t="shared" si="0"/>
        <v>8</v>
      </c>
      <c r="B11" s="186" t="s">
        <v>135</v>
      </c>
      <c r="C11" s="72" t="s">
        <v>136</v>
      </c>
      <c r="D11" s="72" t="s">
        <v>137</v>
      </c>
      <c r="E11" s="72" t="s">
        <v>138</v>
      </c>
      <c r="F11" s="72" t="s">
        <v>139</v>
      </c>
      <c r="G11" s="72" t="s">
        <v>140</v>
      </c>
      <c r="H11" s="70" t="s">
        <v>141</v>
      </c>
      <c r="I11" s="72" t="s">
        <v>142</v>
      </c>
      <c r="J11" s="71" t="s">
        <v>143</v>
      </c>
      <c r="K11" s="128">
        <v>130.18</v>
      </c>
      <c r="L11" s="128">
        <v>100.18</v>
      </c>
      <c r="M11" s="128">
        <v>30</v>
      </c>
      <c r="N11" s="127">
        <v>0</v>
      </c>
      <c r="O11" s="138" t="s">
        <v>63</v>
      </c>
      <c r="P11" s="139" t="s">
        <v>241</v>
      </c>
      <c r="Q11" s="139"/>
      <c r="R11" s="145" t="s">
        <v>151</v>
      </c>
      <c r="S11" s="105">
        <f t="shared" si="1"/>
        <v>0</v>
      </c>
      <c r="T11" s="106">
        <f t="shared" si="2"/>
        <v>5.4000000000002046E-2</v>
      </c>
    </row>
    <row r="12" spans="1:20" s="66" customFormat="1" ht="189.75" customHeight="1" x14ac:dyDescent="0.15">
      <c r="A12" s="5">
        <f t="shared" si="0"/>
        <v>9</v>
      </c>
      <c r="B12" s="192" t="s">
        <v>152</v>
      </c>
      <c r="C12" s="72" t="s">
        <v>136</v>
      </c>
      <c r="D12" s="72" t="s">
        <v>153</v>
      </c>
      <c r="E12" s="72" t="s">
        <v>138</v>
      </c>
      <c r="F12" s="72" t="s">
        <v>154</v>
      </c>
      <c r="G12" s="72" t="s">
        <v>155</v>
      </c>
      <c r="H12" s="125" t="s">
        <v>111</v>
      </c>
      <c r="I12" s="72" t="s">
        <v>156</v>
      </c>
      <c r="J12" s="71" t="s">
        <v>157</v>
      </c>
      <c r="K12" s="128">
        <v>26</v>
      </c>
      <c r="L12" s="128">
        <v>20</v>
      </c>
      <c r="M12" s="128">
        <v>6</v>
      </c>
      <c r="N12" s="127">
        <v>0</v>
      </c>
      <c r="O12" s="138" t="s">
        <v>63</v>
      </c>
      <c r="P12" s="90" t="s">
        <v>1460</v>
      </c>
      <c r="Q12" s="90"/>
      <c r="R12" s="145"/>
      <c r="S12" s="105">
        <f t="shared" si="1"/>
        <v>0</v>
      </c>
      <c r="T12" s="106">
        <f t="shared" si="2"/>
        <v>0</v>
      </c>
    </row>
    <row r="13" spans="1:20" s="66" customFormat="1" ht="75" customHeight="1" x14ac:dyDescent="0.15">
      <c r="A13" s="5">
        <f t="shared" si="0"/>
        <v>10</v>
      </c>
      <c r="B13" s="71" t="s">
        <v>1461</v>
      </c>
      <c r="C13" s="72" t="s">
        <v>136</v>
      </c>
      <c r="D13" s="72" t="s">
        <v>165</v>
      </c>
      <c r="E13" s="72" t="s">
        <v>34</v>
      </c>
      <c r="F13" s="72" t="s">
        <v>166</v>
      </c>
      <c r="G13" s="72" t="s">
        <v>167</v>
      </c>
      <c r="H13" s="72" t="s">
        <v>53</v>
      </c>
      <c r="I13" s="72" t="s">
        <v>168</v>
      </c>
      <c r="J13" s="71" t="s">
        <v>169</v>
      </c>
      <c r="K13" s="128">
        <v>21.29</v>
      </c>
      <c r="L13" s="128">
        <v>16.38</v>
      </c>
      <c r="M13" s="128">
        <v>4.91</v>
      </c>
      <c r="N13" s="127">
        <f>IF(L13*0.3&gt;M13,M13,L13*0.3)</f>
        <v>4.91</v>
      </c>
      <c r="O13" s="99" t="s">
        <v>47</v>
      </c>
      <c r="P13" s="97" t="s">
        <v>1462</v>
      </c>
      <c r="Q13" s="97"/>
      <c r="S13" s="105">
        <f t="shared" si="1"/>
        <v>0</v>
      </c>
      <c r="T13" s="106">
        <f t="shared" si="2"/>
        <v>3.9999999999995595E-3</v>
      </c>
    </row>
    <row r="14" spans="1:20" s="66" customFormat="1" ht="97.5" customHeight="1" x14ac:dyDescent="0.15">
      <c r="A14" s="5">
        <f t="shared" si="0"/>
        <v>11</v>
      </c>
      <c r="B14" s="71" t="s">
        <v>214</v>
      </c>
      <c r="C14" s="72" t="s">
        <v>215</v>
      </c>
      <c r="D14" s="72" t="s">
        <v>216</v>
      </c>
      <c r="E14" s="72" t="s">
        <v>81</v>
      </c>
      <c r="F14" s="72" t="s">
        <v>217</v>
      </c>
      <c r="G14" s="72" t="s">
        <v>218</v>
      </c>
      <c r="H14" s="72" t="s">
        <v>53</v>
      </c>
      <c r="I14" s="72" t="s">
        <v>220</v>
      </c>
      <c r="J14" s="71" t="s">
        <v>221</v>
      </c>
      <c r="K14" s="128">
        <v>18</v>
      </c>
      <c r="L14" s="128">
        <v>13.85</v>
      </c>
      <c r="M14" s="128">
        <v>4.1500000000000004</v>
      </c>
      <c r="N14" s="127">
        <f>IF(L14*0.3&gt;M14,M14,L14*0.3)</f>
        <v>4.1500000000000004</v>
      </c>
      <c r="O14" s="99" t="s">
        <v>564</v>
      </c>
      <c r="P14" s="82" t="s">
        <v>1457</v>
      </c>
      <c r="Q14" s="90"/>
      <c r="R14" s="145"/>
      <c r="S14" s="105">
        <f t="shared" si="1"/>
        <v>0</v>
      </c>
      <c r="T14" s="106">
        <f t="shared" si="2"/>
        <v>4.9999999999990052E-3</v>
      </c>
    </row>
    <row r="15" spans="1:20" s="66" customFormat="1" ht="54" x14ac:dyDescent="0.15">
      <c r="A15" s="5">
        <f t="shared" si="0"/>
        <v>12</v>
      </c>
      <c r="B15" s="71" t="s">
        <v>229</v>
      </c>
      <c r="C15" s="72" t="s">
        <v>215</v>
      </c>
      <c r="D15" s="72" t="s">
        <v>230</v>
      </c>
      <c r="E15" s="72" t="s">
        <v>34</v>
      </c>
      <c r="F15" s="72" t="s">
        <v>231</v>
      </c>
      <c r="G15" s="72" t="s">
        <v>232</v>
      </c>
      <c r="H15" s="72" t="s">
        <v>97</v>
      </c>
      <c r="I15" s="72" t="s">
        <v>233</v>
      </c>
      <c r="J15" s="71" t="s">
        <v>234</v>
      </c>
      <c r="K15" s="128">
        <v>19.5</v>
      </c>
      <c r="L15" s="128">
        <v>15</v>
      </c>
      <c r="M15" s="128">
        <v>4.5</v>
      </c>
      <c r="N15" s="127">
        <v>0</v>
      </c>
      <c r="O15" s="99" t="s">
        <v>63</v>
      </c>
      <c r="P15" s="139" t="s">
        <v>241</v>
      </c>
      <c r="Q15" s="139"/>
      <c r="S15" s="105">
        <f t="shared" si="1"/>
        <v>0</v>
      </c>
      <c r="T15" s="106">
        <f t="shared" si="2"/>
        <v>0</v>
      </c>
    </row>
    <row r="16" spans="1:20" s="66" customFormat="1" ht="102" customHeight="1" x14ac:dyDescent="0.15">
      <c r="A16" s="216">
        <f t="shared" si="0"/>
        <v>13</v>
      </c>
      <c r="B16" s="71" t="s">
        <v>242</v>
      </c>
      <c r="C16" s="202" t="s">
        <v>215</v>
      </c>
      <c r="D16" s="202" t="s">
        <v>243</v>
      </c>
      <c r="E16" s="202" t="s">
        <v>244</v>
      </c>
      <c r="F16" s="72" t="s">
        <v>245</v>
      </c>
      <c r="G16" s="72" t="s">
        <v>246</v>
      </c>
      <c r="H16" s="72" t="s">
        <v>247</v>
      </c>
      <c r="I16" s="72" t="s">
        <v>248</v>
      </c>
      <c r="J16" s="71" t="s">
        <v>249</v>
      </c>
      <c r="K16" s="128">
        <v>49.4</v>
      </c>
      <c r="L16" s="128">
        <v>38</v>
      </c>
      <c r="M16" s="128">
        <v>11.4</v>
      </c>
      <c r="N16" s="127">
        <f>IF(L16*0.3&gt;M16,M16,L16*0.3)</f>
        <v>11.4</v>
      </c>
      <c r="O16" s="208" t="s">
        <v>47</v>
      </c>
      <c r="P16" s="222" t="s">
        <v>1463</v>
      </c>
      <c r="Q16" s="228"/>
      <c r="S16" s="105">
        <f t="shared" si="1"/>
        <v>0</v>
      </c>
      <c r="T16" s="106">
        <f t="shared" si="2"/>
        <v>0</v>
      </c>
    </row>
    <row r="17" spans="1:21" s="35" customFormat="1" ht="87" hidden="1" customHeight="1" x14ac:dyDescent="0.15">
      <c r="A17" s="217"/>
      <c r="B17" s="71" t="s">
        <v>255</v>
      </c>
      <c r="C17" s="203"/>
      <c r="D17" s="203"/>
      <c r="E17" s="203"/>
      <c r="F17" s="72" t="s">
        <v>245</v>
      </c>
      <c r="G17" s="72" t="s">
        <v>256</v>
      </c>
      <c r="H17" s="72" t="s">
        <v>1464</v>
      </c>
      <c r="I17" s="72" t="s">
        <v>248</v>
      </c>
      <c r="J17" s="71" t="s">
        <v>258</v>
      </c>
      <c r="K17" s="128">
        <v>13</v>
      </c>
      <c r="L17" s="128">
        <v>10</v>
      </c>
      <c r="M17" s="128">
        <v>3</v>
      </c>
      <c r="N17" s="127">
        <f>IF(L17*0.3&gt;M17,M17,L17*0.3)</f>
        <v>3</v>
      </c>
      <c r="O17" s="209"/>
      <c r="P17" s="223"/>
      <c r="Q17" s="229"/>
      <c r="R17" s="66"/>
      <c r="S17" s="105">
        <f t="shared" si="1"/>
        <v>0</v>
      </c>
      <c r="T17" s="106">
        <f t="shared" si="2"/>
        <v>0</v>
      </c>
    </row>
    <row r="18" spans="1:21" s="66" customFormat="1" ht="99" customHeight="1" x14ac:dyDescent="0.15">
      <c r="A18" s="5">
        <f t="shared" ref="A18:A50" si="3">ROW()-4</f>
        <v>14</v>
      </c>
      <c r="B18" s="71" t="s">
        <v>260</v>
      </c>
      <c r="C18" s="72" t="s">
        <v>215</v>
      </c>
      <c r="D18" s="72" t="s">
        <v>261</v>
      </c>
      <c r="E18" s="72" t="s">
        <v>138</v>
      </c>
      <c r="F18" s="72" t="s">
        <v>262</v>
      </c>
      <c r="G18" s="72" t="s">
        <v>263</v>
      </c>
      <c r="H18" s="72" t="s">
        <v>264</v>
      </c>
      <c r="I18" s="72" t="s">
        <v>265</v>
      </c>
      <c r="J18" s="71" t="s">
        <v>266</v>
      </c>
      <c r="K18" s="128">
        <v>110</v>
      </c>
      <c r="L18" s="128">
        <v>90</v>
      </c>
      <c r="M18" s="128">
        <v>20</v>
      </c>
      <c r="N18" s="127">
        <v>0</v>
      </c>
      <c r="O18" s="99" t="s">
        <v>63</v>
      </c>
      <c r="P18" s="90" t="s">
        <v>902</v>
      </c>
      <c r="Q18" s="90"/>
      <c r="R18" s="145" t="s">
        <v>273</v>
      </c>
      <c r="S18" s="105">
        <f t="shared" si="1"/>
        <v>0</v>
      </c>
      <c r="T18" s="106">
        <f t="shared" si="2"/>
        <v>7</v>
      </c>
    </row>
    <row r="19" spans="1:21" s="66" customFormat="1" ht="87" customHeight="1" x14ac:dyDescent="0.15">
      <c r="A19" s="5">
        <f t="shared" si="3"/>
        <v>15</v>
      </c>
      <c r="B19" s="71" t="s">
        <v>274</v>
      </c>
      <c r="C19" s="72" t="s">
        <v>215</v>
      </c>
      <c r="D19" s="72" t="s">
        <v>275</v>
      </c>
      <c r="E19" s="72" t="s">
        <v>34</v>
      </c>
      <c r="F19" s="72" t="s">
        <v>276</v>
      </c>
      <c r="G19" s="72" t="s">
        <v>277</v>
      </c>
      <c r="H19" s="72" t="s">
        <v>409</v>
      </c>
      <c r="I19" s="72" t="s">
        <v>279</v>
      </c>
      <c r="J19" s="71" t="s">
        <v>280</v>
      </c>
      <c r="K19" s="128">
        <v>51</v>
      </c>
      <c r="L19" s="128">
        <v>39.229999999999997</v>
      </c>
      <c r="M19" s="134">
        <v>11.77</v>
      </c>
      <c r="N19" s="141">
        <f>IF(L19*0.3&gt;M19,M19,L19*0.3)</f>
        <v>11.768999999999998</v>
      </c>
      <c r="O19" s="99" t="s">
        <v>47</v>
      </c>
      <c r="P19" s="90" t="s">
        <v>1465</v>
      </c>
      <c r="Q19" s="90"/>
      <c r="S19" s="105">
        <f t="shared" si="1"/>
        <v>0</v>
      </c>
      <c r="T19" s="106">
        <f t="shared" si="2"/>
        <v>-1.0000000000012221E-3</v>
      </c>
    </row>
    <row r="20" spans="1:21" s="66" customFormat="1" ht="54" x14ac:dyDescent="0.15">
      <c r="A20" s="5">
        <f t="shared" si="3"/>
        <v>16</v>
      </c>
      <c r="B20" s="192" t="s">
        <v>298</v>
      </c>
      <c r="C20" s="72" t="s">
        <v>215</v>
      </c>
      <c r="D20" s="72" t="s">
        <v>299</v>
      </c>
      <c r="E20" s="72" t="s">
        <v>34</v>
      </c>
      <c r="F20" s="72" t="s">
        <v>300</v>
      </c>
      <c r="G20" s="72" t="s">
        <v>301</v>
      </c>
      <c r="H20" s="72" t="s">
        <v>302</v>
      </c>
      <c r="I20" s="72" t="s">
        <v>303</v>
      </c>
      <c r="J20" s="71" t="s">
        <v>304</v>
      </c>
      <c r="K20" s="128">
        <v>30</v>
      </c>
      <c r="L20" s="128">
        <v>23.5</v>
      </c>
      <c r="M20" s="128">
        <v>6.5</v>
      </c>
      <c r="N20" s="127">
        <v>0</v>
      </c>
      <c r="O20" s="99" t="s">
        <v>63</v>
      </c>
      <c r="P20" s="90" t="s">
        <v>1466</v>
      </c>
      <c r="Q20" s="99"/>
      <c r="R20" s="145"/>
      <c r="S20" s="105">
        <f t="shared" si="1"/>
        <v>0</v>
      </c>
      <c r="T20" s="106">
        <f t="shared" si="2"/>
        <v>0.54999999999999982</v>
      </c>
    </row>
    <row r="21" spans="1:21" s="66" customFormat="1" ht="78" customHeight="1" x14ac:dyDescent="0.15">
      <c r="A21" s="5">
        <f t="shared" si="3"/>
        <v>17</v>
      </c>
      <c r="B21" s="71" t="s">
        <v>311</v>
      </c>
      <c r="C21" s="72" t="s">
        <v>215</v>
      </c>
      <c r="D21" s="72" t="s">
        <v>299</v>
      </c>
      <c r="E21" s="72" t="s">
        <v>34</v>
      </c>
      <c r="F21" s="72" t="s">
        <v>312</v>
      </c>
      <c r="G21" s="72" t="s">
        <v>313</v>
      </c>
      <c r="H21" s="72" t="s">
        <v>302</v>
      </c>
      <c r="I21" s="72" t="s">
        <v>314</v>
      </c>
      <c r="J21" s="71" t="s">
        <v>315</v>
      </c>
      <c r="K21" s="128">
        <v>40</v>
      </c>
      <c r="L21" s="128">
        <v>31</v>
      </c>
      <c r="M21" s="128">
        <v>9</v>
      </c>
      <c r="N21" s="127">
        <f>IF(L21*0.3&gt;M21,M21,L21*0.3)</f>
        <v>9</v>
      </c>
      <c r="O21" s="99" t="s">
        <v>47</v>
      </c>
      <c r="P21" s="90" t="s">
        <v>1467</v>
      </c>
      <c r="Q21" s="90"/>
      <c r="S21" s="105">
        <f t="shared" si="1"/>
        <v>0</v>
      </c>
      <c r="T21" s="106">
        <f t="shared" si="2"/>
        <v>0.29999999999999893</v>
      </c>
      <c r="U21" s="107"/>
    </row>
    <row r="22" spans="1:21" s="66" customFormat="1" ht="100.5" customHeight="1" x14ac:dyDescent="0.15">
      <c r="A22" s="5">
        <f t="shared" si="3"/>
        <v>18</v>
      </c>
      <c r="B22" s="71" t="s">
        <v>317</v>
      </c>
      <c r="C22" s="72" t="s">
        <v>215</v>
      </c>
      <c r="D22" s="72" t="s">
        <v>318</v>
      </c>
      <c r="E22" s="72" t="s">
        <v>34</v>
      </c>
      <c r="F22" s="72" t="s">
        <v>319</v>
      </c>
      <c r="G22" s="72" t="s">
        <v>320</v>
      </c>
      <c r="H22" s="72" t="s">
        <v>1468</v>
      </c>
      <c r="I22" s="72" t="s">
        <v>248</v>
      </c>
      <c r="J22" s="86" t="s">
        <v>321</v>
      </c>
      <c r="K22" s="128">
        <v>217</v>
      </c>
      <c r="L22" s="128">
        <v>167</v>
      </c>
      <c r="M22" s="128">
        <v>50</v>
      </c>
      <c r="N22" s="127">
        <f>IF(L22*0.3&gt;M22,M22,L22*0.3)</f>
        <v>50</v>
      </c>
      <c r="O22" s="99" t="s">
        <v>47</v>
      </c>
      <c r="P22" s="90" t="s">
        <v>1469</v>
      </c>
      <c r="Q22" s="90"/>
      <c r="S22" s="105">
        <f t="shared" si="1"/>
        <v>0</v>
      </c>
      <c r="T22" s="106">
        <f t="shared" si="2"/>
        <v>0.10000000000000142</v>
      </c>
    </row>
    <row r="23" spans="1:21" s="66" customFormat="1" ht="108.75" customHeight="1" x14ac:dyDescent="0.15">
      <c r="A23" s="5">
        <f t="shared" si="3"/>
        <v>19</v>
      </c>
      <c r="B23" s="192" t="s">
        <v>328</v>
      </c>
      <c r="C23" s="72" t="s">
        <v>215</v>
      </c>
      <c r="D23" s="72" t="s">
        <v>329</v>
      </c>
      <c r="E23" s="72" t="s">
        <v>138</v>
      </c>
      <c r="F23" s="72" t="s">
        <v>330</v>
      </c>
      <c r="G23" s="72" t="s">
        <v>331</v>
      </c>
      <c r="H23" s="72" t="s">
        <v>53</v>
      </c>
      <c r="I23" s="72" t="s">
        <v>248</v>
      </c>
      <c r="J23" s="71" t="s">
        <v>332</v>
      </c>
      <c r="K23" s="128">
        <v>151.80000000000001</v>
      </c>
      <c r="L23" s="128">
        <v>120</v>
      </c>
      <c r="M23" s="128">
        <v>31.8</v>
      </c>
      <c r="N23" s="127">
        <v>0</v>
      </c>
      <c r="O23" s="99" t="s">
        <v>63</v>
      </c>
      <c r="P23" s="90" t="s">
        <v>1470</v>
      </c>
      <c r="Q23" s="90"/>
      <c r="S23" s="105">
        <f t="shared" si="1"/>
        <v>0</v>
      </c>
      <c r="T23" s="106">
        <f t="shared" si="2"/>
        <v>4.1999999999999993</v>
      </c>
    </row>
    <row r="24" spans="1:21" s="66" customFormat="1" ht="81" x14ac:dyDescent="0.15">
      <c r="A24" s="5">
        <f t="shared" si="3"/>
        <v>20</v>
      </c>
      <c r="B24" s="71" t="s">
        <v>339</v>
      </c>
      <c r="C24" s="72" t="s">
        <v>215</v>
      </c>
      <c r="D24" s="72" t="s">
        <v>340</v>
      </c>
      <c r="E24" s="72" t="s">
        <v>244</v>
      </c>
      <c r="F24" s="72" t="s">
        <v>341</v>
      </c>
      <c r="G24" s="72" t="s">
        <v>342</v>
      </c>
      <c r="H24" s="72" t="s">
        <v>343</v>
      </c>
      <c r="I24" s="72" t="s">
        <v>248</v>
      </c>
      <c r="J24" s="71" t="s">
        <v>344</v>
      </c>
      <c r="K24" s="128">
        <v>47</v>
      </c>
      <c r="L24" s="128">
        <v>36.5</v>
      </c>
      <c r="M24" s="128">
        <v>10.5</v>
      </c>
      <c r="N24" s="127">
        <f>IF(L24*0.3&gt;M24,M24,L24*0.3)</f>
        <v>10.5</v>
      </c>
      <c r="O24" s="99" t="s">
        <v>47</v>
      </c>
      <c r="P24" s="97" t="s">
        <v>1471</v>
      </c>
      <c r="Q24" s="97"/>
      <c r="S24" s="105">
        <f t="shared" si="1"/>
        <v>0</v>
      </c>
      <c r="T24" s="106">
        <f t="shared" si="2"/>
        <v>0.44999999999999929</v>
      </c>
    </row>
    <row r="25" spans="1:21" s="66" customFormat="1" ht="108" customHeight="1" x14ac:dyDescent="0.15">
      <c r="A25" s="5">
        <f t="shared" si="3"/>
        <v>21</v>
      </c>
      <c r="B25" s="71" t="s">
        <v>1472</v>
      </c>
      <c r="C25" s="72" t="s">
        <v>215</v>
      </c>
      <c r="D25" s="72" t="s">
        <v>353</v>
      </c>
      <c r="E25" s="72" t="s">
        <v>138</v>
      </c>
      <c r="F25" s="72" t="s">
        <v>354</v>
      </c>
      <c r="G25" s="72" t="s">
        <v>124</v>
      </c>
      <c r="H25" s="72" t="s">
        <v>302</v>
      </c>
      <c r="I25" s="72" t="s">
        <v>355</v>
      </c>
      <c r="J25" s="71" t="s">
        <v>356</v>
      </c>
      <c r="K25" s="128">
        <v>115</v>
      </c>
      <c r="L25" s="128">
        <v>90</v>
      </c>
      <c r="M25" s="128">
        <v>25</v>
      </c>
      <c r="N25" s="127">
        <v>0</v>
      </c>
      <c r="O25" s="138" t="s">
        <v>63</v>
      </c>
      <c r="P25" s="90" t="s">
        <v>1473</v>
      </c>
      <c r="Q25" s="90"/>
      <c r="S25" s="105">
        <f t="shared" si="1"/>
        <v>0</v>
      </c>
      <c r="T25" s="106">
        <f t="shared" si="2"/>
        <v>2</v>
      </c>
    </row>
    <row r="26" spans="1:21" s="66" customFormat="1" ht="115.5" customHeight="1" x14ac:dyDescent="0.15">
      <c r="A26" s="5">
        <f t="shared" si="3"/>
        <v>22</v>
      </c>
      <c r="B26" s="71" t="s">
        <v>363</v>
      </c>
      <c r="C26" s="72" t="s">
        <v>215</v>
      </c>
      <c r="D26" s="72" t="s">
        <v>50</v>
      </c>
      <c r="E26" s="72" t="s">
        <v>34</v>
      </c>
      <c r="F26" s="72" t="s">
        <v>364</v>
      </c>
      <c r="G26" s="72" t="s">
        <v>365</v>
      </c>
      <c r="H26" s="72" t="s">
        <v>521</v>
      </c>
      <c r="I26" s="72" t="s">
        <v>248</v>
      </c>
      <c r="J26" s="71" t="s">
        <v>367</v>
      </c>
      <c r="K26" s="128">
        <v>35</v>
      </c>
      <c r="L26" s="128">
        <v>27</v>
      </c>
      <c r="M26" s="128">
        <v>8</v>
      </c>
      <c r="N26" s="127">
        <v>0</v>
      </c>
      <c r="O26" s="138" t="s">
        <v>63</v>
      </c>
      <c r="P26" s="142" t="s">
        <v>62</v>
      </c>
      <c r="Q26" s="142"/>
      <c r="S26" s="105">
        <f t="shared" si="1"/>
        <v>0</v>
      </c>
      <c r="T26" s="106">
        <f t="shared" si="2"/>
        <v>9.9999999999999645E-2</v>
      </c>
    </row>
    <row r="27" spans="1:21" s="35" customFormat="1" ht="90.75" customHeight="1" x14ac:dyDescent="0.15">
      <c r="A27" s="5">
        <f t="shared" si="3"/>
        <v>23</v>
      </c>
      <c r="B27" s="72" t="s">
        <v>381</v>
      </c>
      <c r="C27" s="72" t="s">
        <v>382</v>
      </c>
      <c r="D27" s="72" t="s">
        <v>383</v>
      </c>
      <c r="E27" s="72" t="s">
        <v>138</v>
      </c>
      <c r="F27" s="72" t="s">
        <v>384</v>
      </c>
      <c r="G27" s="72" t="s">
        <v>385</v>
      </c>
      <c r="H27" s="72" t="s">
        <v>53</v>
      </c>
      <c r="I27" s="72" t="s">
        <v>386</v>
      </c>
      <c r="J27" s="71" t="s">
        <v>387</v>
      </c>
      <c r="K27" s="128">
        <v>10</v>
      </c>
      <c r="L27" s="128">
        <v>8</v>
      </c>
      <c r="M27" s="128">
        <v>2</v>
      </c>
      <c r="N27" s="127">
        <f>IF(L27*0.3&gt;M27,M27,L27*0.3)</f>
        <v>2</v>
      </c>
      <c r="O27" s="5" t="s">
        <v>47</v>
      </c>
      <c r="P27" s="97" t="s">
        <v>1474</v>
      </c>
      <c r="Q27" s="97"/>
      <c r="S27" s="105">
        <f t="shared" si="1"/>
        <v>0</v>
      </c>
      <c r="T27" s="106">
        <f t="shared" si="2"/>
        <v>0.39999999999999991</v>
      </c>
    </row>
    <row r="28" spans="1:21" s="35" customFormat="1" ht="193.5" customHeight="1" x14ac:dyDescent="0.15">
      <c r="A28" s="5">
        <f t="shared" si="3"/>
        <v>24</v>
      </c>
      <c r="B28" s="72" t="s">
        <v>1475</v>
      </c>
      <c r="C28" s="72" t="s">
        <v>382</v>
      </c>
      <c r="D28" s="72" t="s">
        <v>406</v>
      </c>
      <c r="E28" s="72" t="s">
        <v>81</v>
      </c>
      <c r="F28" s="72" t="s">
        <v>407</v>
      </c>
      <c r="G28" s="72" t="s">
        <v>408</v>
      </c>
      <c r="H28" s="72" t="s">
        <v>409</v>
      </c>
      <c r="I28" s="72" t="s">
        <v>410</v>
      </c>
      <c r="J28" s="71" t="s">
        <v>1476</v>
      </c>
      <c r="K28" s="128">
        <v>130</v>
      </c>
      <c r="L28" s="128">
        <v>100</v>
      </c>
      <c r="M28" s="128">
        <v>30</v>
      </c>
      <c r="N28" s="127">
        <f>IF(L28*0.3&gt;M28,M28,L28*0.3)</f>
        <v>30</v>
      </c>
      <c r="O28" s="5" t="s">
        <v>47</v>
      </c>
      <c r="P28" s="82" t="s">
        <v>1477</v>
      </c>
      <c r="Q28" s="82"/>
      <c r="R28" s="146"/>
      <c r="S28" s="105">
        <f t="shared" si="1"/>
        <v>0</v>
      </c>
      <c r="T28" s="106">
        <f t="shared" si="2"/>
        <v>0</v>
      </c>
    </row>
    <row r="29" spans="1:21" s="35" customFormat="1" ht="135" x14ac:dyDescent="0.15">
      <c r="A29" s="5">
        <f t="shared" si="3"/>
        <v>25</v>
      </c>
      <c r="B29" s="72" t="s">
        <v>418</v>
      </c>
      <c r="C29" s="72" t="s">
        <v>382</v>
      </c>
      <c r="D29" s="72" t="s">
        <v>50</v>
      </c>
      <c r="E29" s="72" t="s">
        <v>34</v>
      </c>
      <c r="F29" s="72" t="s">
        <v>419</v>
      </c>
      <c r="G29" s="72" t="s">
        <v>124</v>
      </c>
      <c r="H29" s="72" t="s">
        <v>53</v>
      </c>
      <c r="I29" s="72" t="s">
        <v>54</v>
      </c>
      <c r="J29" s="71" t="s">
        <v>420</v>
      </c>
      <c r="K29" s="128">
        <v>80</v>
      </c>
      <c r="L29" s="128">
        <v>62</v>
      </c>
      <c r="M29" s="128">
        <v>18</v>
      </c>
      <c r="N29" s="127">
        <v>0</v>
      </c>
      <c r="O29" s="138" t="s">
        <v>63</v>
      </c>
      <c r="P29" s="142" t="s">
        <v>62</v>
      </c>
      <c r="Q29" s="142"/>
      <c r="S29" s="105">
        <f t="shared" si="1"/>
        <v>0</v>
      </c>
      <c r="T29" s="106">
        <f t="shared" si="2"/>
        <v>0.59999999999999787</v>
      </c>
    </row>
    <row r="30" spans="1:21" s="35" customFormat="1" ht="141.75" customHeight="1" x14ac:dyDescent="0.15">
      <c r="A30" s="5">
        <f t="shared" si="3"/>
        <v>26</v>
      </c>
      <c r="B30" s="72" t="s">
        <v>421</v>
      </c>
      <c r="C30" s="72" t="s">
        <v>382</v>
      </c>
      <c r="D30" s="72" t="s">
        <v>422</v>
      </c>
      <c r="E30" s="72" t="s">
        <v>34</v>
      </c>
      <c r="F30" s="72" t="s">
        <v>423</v>
      </c>
      <c r="G30" s="72" t="s">
        <v>424</v>
      </c>
      <c r="H30" s="72" t="s">
        <v>409</v>
      </c>
      <c r="I30" s="72" t="s">
        <v>425</v>
      </c>
      <c r="J30" s="71" t="s">
        <v>426</v>
      </c>
      <c r="K30" s="128">
        <v>130</v>
      </c>
      <c r="L30" s="128">
        <v>100</v>
      </c>
      <c r="M30" s="128">
        <v>30</v>
      </c>
      <c r="N30" s="127">
        <f t="shared" ref="N30:N35" si="4">IF(L30*0.3&gt;M30,M30,L30*0.3)</f>
        <v>30</v>
      </c>
      <c r="O30" s="5" t="s">
        <v>47</v>
      </c>
      <c r="P30" s="97" t="s">
        <v>1478</v>
      </c>
      <c r="Q30" s="97"/>
      <c r="R30" s="146" t="s">
        <v>432</v>
      </c>
      <c r="S30" s="105">
        <f t="shared" si="1"/>
        <v>0</v>
      </c>
      <c r="T30" s="106">
        <f t="shared" si="2"/>
        <v>0</v>
      </c>
    </row>
    <row r="31" spans="1:21" s="35" customFormat="1" ht="93" customHeight="1" x14ac:dyDescent="0.15">
      <c r="A31" s="5">
        <f t="shared" si="3"/>
        <v>27</v>
      </c>
      <c r="B31" s="72" t="s">
        <v>1479</v>
      </c>
      <c r="C31" s="72" t="s">
        <v>382</v>
      </c>
      <c r="D31" s="72" t="s">
        <v>434</v>
      </c>
      <c r="E31" s="72" t="s">
        <v>34</v>
      </c>
      <c r="F31" s="72" t="s">
        <v>435</v>
      </c>
      <c r="G31" s="72" t="s">
        <v>436</v>
      </c>
      <c r="H31" s="72" t="s">
        <v>264</v>
      </c>
      <c r="I31" s="72" t="s">
        <v>437</v>
      </c>
      <c r="J31" s="71" t="s">
        <v>438</v>
      </c>
      <c r="K31" s="128">
        <v>19.5</v>
      </c>
      <c r="L31" s="128">
        <v>15</v>
      </c>
      <c r="M31" s="128">
        <v>4.5</v>
      </c>
      <c r="N31" s="127">
        <f t="shared" si="4"/>
        <v>4.5</v>
      </c>
      <c r="O31" s="5" t="s">
        <v>47</v>
      </c>
      <c r="P31" s="82" t="s">
        <v>445</v>
      </c>
      <c r="Q31" s="82"/>
      <c r="S31" s="105">
        <f t="shared" si="1"/>
        <v>0</v>
      </c>
      <c r="T31" s="106">
        <f t="shared" si="2"/>
        <v>0</v>
      </c>
    </row>
    <row r="32" spans="1:21" s="35" customFormat="1" ht="127.5" customHeight="1" x14ac:dyDescent="0.15">
      <c r="A32" s="5">
        <f t="shared" si="3"/>
        <v>28</v>
      </c>
      <c r="B32" s="72" t="s">
        <v>446</v>
      </c>
      <c r="C32" s="72" t="s">
        <v>447</v>
      </c>
      <c r="D32" s="72" t="s">
        <v>448</v>
      </c>
      <c r="E32" s="72" t="s">
        <v>34</v>
      </c>
      <c r="F32" s="72" t="s">
        <v>449</v>
      </c>
      <c r="G32" s="72" t="s">
        <v>450</v>
      </c>
      <c r="H32" s="72" t="s">
        <v>53</v>
      </c>
      <c r="I32" s="72" t="s">
        <v>451</v>
      </c>
      <c r="J32" s="71" t="s">
        <v>452</v>
      </c>
      <c r="K32" s="128">
        <v>232.3</v>
      </c>
      <c r="L32" s="128">
        <v>182.3</v>
      </c>
      <c r="M32" s="128">
        <v>50</v>
      </c>
      <c r="N32" s="127">
        <f t="shared" si="4"/>
        <v>50</v>
      </c>
      <c r="O32" s="5" t="s">
        <v>47</v>
      </c>
      <c r="P32" s="97" t="s">
        <v>1480</v>
      </c>
      <c r="Q32" s="97"/>
      <c r="S32" s="105">
        <f t="shared" si="1"/>
        <v>0</v>
      </c>
      <c r="T32" s="106">
        <f t="shared" si="2"/>
        <v>4.6900000000000048</v>
      </c>
    </row>
    <row r="33" spans="1:20" s="35" customFormat="1" ht="93" customHeight="1" x14ac:dyDescent="0.15">
      <c r="A33" s="5">
        <f t="shared" si="3"/>
        <v>29</v>
      </c>
      <c r="B33" s="72" t="s">
        <v>458</v>
      </c>
      <c r="C33" s="72" t="s">
        <v>447</v>
      </c>
      <c r="D33" s="72" t="s">
        <v>459</v>
      </c>
      <c r="E33" s="72" t="s">
        <v>138</v>
      </c>
      <c r="F33" s="72" t="s">
        <v>460</v>
      </c>
      <c r="G33" s="72" t="s">
        <v>461</v>
      </c>
      <c r="H33" s="72" t="s">
        <v>247</v>
      </c>
      <c r="I33" s="72" t="s">
        <v>463</v>
      </c>
      <c r="J33" s="71" t="s">
        <v>464</v>
      </c>
      <c r="K33" s="128">
        <v>48</v>
      </c>
      <c r="L33" s="128">
        <v>36.93</v>
      </c>
      <c r="M33" s="128">
        <v>11.07</v>
      </c>
      <c r="N33" s="127">
        <f t="shared" si="4"/>
        <v>11.07</v>
      </c>
      <c r="O33" s="5" t="s">
        <v>47</v>
      </c>
      <c r="P33" s="97" t="s">
        <v>1481</v>
      </c>
      <c r="Q33" s="97"/>
      <c r="S33" s="105">
        <f t="shared" si="1"/>
        <v>0</v>
      </c>
      <c r="T33" s="106">
        <f t="shared" si="2"/>
        <v>8.9999999999985647E-3</v>
      </c>
    </row>
    <row r="34" spans="1:20" s="35" customFormat="1" ht="143.25" customHeight="1" x14ac:dyDescent="0.15">
      <c r="A34" s="5">
        <f t="shared" si="3"/>
        <v>30</v>
      </c>
      <c r="B34" s="187" t="s">
        <v>471</v>
      </c>
      <c r="C34" s="72" t="s">
        <v>447</v>
      </c>
      <c r="D34" s="72" t="s">
        <v>472</v>
      </c>
      <c r="E34" s="72" t="s">
        <v>34</v>
      </c>
      <c r="F34" s="72" t="s">
        <v>473</v>
      </c>
      <c r="G34" s="72" t="s">
        <v>1482</v>
      </c>
      <c r="H34" s="72" t="s">
        <v>53</v>
      </c>
      <c r="I34" s="72" t="s">
        <v>112</v>
      </c>
      <c r="J34" s="71" t="s">
        <v>476</v>
      </c>
      <c r="K34" s="128">
        <v>96.2</v>
      </c>
      <c r="L34" s="128">
        <v>74</v>
      </c>
      <c r="M34" s="128">
        <v>22.2</v>
      </c>
      <c r="N34" s="127">
        <f t="shared" si="4"/>
        <v>22.2</v>
      </c>
      <c r="O34" s="5" t="s">
        <v>47</v>
      </c>
      <c r="P34" s="97" t="s">
        <v>1483</v>
      </c>
      <c r="Q34" s="97"/>
      <c r="S34" s="105">
        <f t="shared" si="1"/>
        <v>0</v>
      </c>
      <c r="T34" s="106">
        <f t="shared" si="2"/>
        <v>0</v>
      </c>
    </row>
    <row r="35" spans="1:20" s="35" customFormat="1" ht="156.75" customHeight="1" x14ac:dyDescent="0.15">
      <c r="A35" s="5">
        <f t="shared" si="3"/>
        <v>31</v>
      </c>
      <c r="B35" s="72" t="s">
        <v>482</v>
      </c>
      <c r="C35" s="72" t="s">
        <v>447</v>
      </c>
      <c r="D35" s="72" t="s">
        <v>483</v>
      </c>
      <c r="E35" s="72" t="s">
        <v>34</v>
      </c>
      <c r="F35" s="72" t="s">
        <v>484</v>
      </c>
      <c r="G35" s="72" t="s">
        <v>1484</v>
      </c>
      <c r="H35" s="72" t="s">
        <v>141</v>
      </c>
      <c r="I35" s="72" t="s">
        <v>486</v>
      </c>
      <c r="J35" s="71" t="s">
        <v>487</v>
      </c>
      <c r="K35" s="128">
        <v>72.05</v>
      </c>
      <c r="L35" s="128">
        <v>55.43</v>
      </c>
      <c r="M35" s="128">
        <v>16.62</v>
      </c>
      <c r="N35" s="127">
        <f t="shared" si="4"/>
        <v>16.62</v>
      </c>
      <c r="O35" s="5" t="s">
        <v>47</v>
      </c>
      <c r="P35" s="97" t="s">
        <v>1485</v>
      </c>
      <c r="Q35" s="97"/>
      <c r="S35" s="105">
        <f t="shared" si="1"/>
        <v>0</v>
      </c>
      <c r="T35" s="106">
        <f t="shared" si="2"/>
        <v>8.9999999999967883E-3</v>
      </c>
    </row>
    <row r="36" spans="1:20" s="35" customFormat="1" ht="141.75" customHeight="1" x14ac:dyDescent="0.15">
      <c r="A36" s="5">
        <f t="shared" si="3"/>
        <v>32</v>
      </c>
      <c r="B36" s="187" t="s">
        <v>493</v>
      </c>
      <c r="C36" s="72" t="s">
        <v>447</v>
      </c>
      <c r="D36" s="72" t="s">
        <v>494</v>
      </c>
      <c r="E36" s="72" t="s">
        <v>138</v>
      </c>
      <c r="F36" s="72" t="s">
        <v>495</v>
      </c>
      <c r="G36" s="72" t="s">
        <v>496</v>
      </c>
      <c r="H36" s="72" t="s">
        <v>247</v>
      </c>
      <c r="I36" s="72" t="s">
        <v>486</v>
      </c>
      <c r="J36" s="71" t="s">
        <v>497</v>
      </c>
      <c r="K36" s="129">
        <v>240.17400000000001</v>
      </c>
      <c r="L36" s="129">
        <v>190.17400000000001</v>
      </c>
      <c r="M36" s="128">
        <v>50</v>
      </c>
      <c r="N36" s="127">
        <v>0</v>
      </c>
      <c r="O36" s="5" t="s">
        <v>63</v>
      </c>
      <c r="P36" s="82" t="s">
        <v>1486</v>
      </c>
      <c r="Q36" s="82"/>
      <c r="S36" s="105">
        <f t="shared" si="1"/>
        <v>0</v>
      </c>
      <c r="T36" s="106">
        <f t="shared" si="2"/>
        <v>7.0521999999999991</v>
      </c>
    </row>
    <row r="37" spans="1:20" s="35" customFormat="1" ht="122.25" customHeight="1" x14ac:dyDescent="0.15">
      <c r="A37" s="5">
        <f t="shared" si="3"/>
        <v>33</v>
      </c>
      <c r="B37" s="72" t="s">
        <v>504</v>
      </c>
      <c r="C37" s="72" t="s">
        <v>447</v>
      </c>
      <c r="D37" s="72" t="s">
        <v>505</v>
      </c>
      <c r="E37" s="72" t="s">
        <v>34</v>
      </c>
      <c r="F37" s="72" t="s">
        <v>506</v>
      </c>
      <c r="G37" s="72" t="s">
        <v>124</v>
      </c>
      <c r="H37" s="72" t="s">
        <v>1487</v>
      </c>
      <c r="I37" s="72" t="s">
        <v>486</v>
      </c>
      <c r="J37" s="71" t="s">
        <v>508</v>
      </c>
      <c r="K37" s="128">
        <v>36.4</v>
      </c>
      <c r="L37" s="128">
        <v>28</v>
      </c>
      <c r="M37" s="128">
        <v>8.4</v>
      </c>
      <c r="N37" s="127">
        <f>IF(L37*0.3&gt;M37,M37,L37*0.3)</f>
        <v>8.4</v>
      </c>
      <c r="O37" s="5" t="s">
        <v>47</v>
      </c>
      <c r="P37" s="82" t="s">
        <v>516</v>
      </c>
      <c r="Q37" s="82"/>
      <c r="S37" s="105">
        <f t="shared" si="1"/>
        <v>0</v>
      </c>
      <c r="T37" s="106">
        <f t="shared" si="2"/>
        <v>0</v>
      </c>
    </row>
    <row r="38" spans="1:20" s="35" customFormat="1" ht="151.5" customHeight="1" x14ac:dyDescent="0.15">
      <c r="A38" s="5">
        <f t="shared" si="3"/>
        <v>34</v>
      </c>
      <c r="B38" s="187" t="s">
        <v>517</v>
      </c>
      <c r="C38" s="72" t="s">
        <v>447</v>
      </c>
      <c r="D38" s="72" t="s">
        <v>518</v>
      </c>
      <c r="E38" s="72" t="s">
        <v>81</v>
      </c>
      <c r="F38" s="72" t="s">
        <v>519</v>
      </c>
      <c r="G38" s="72" t="s">
        <v>520</v>
      </c>
      <c r="H38" s="72" t="s">
        <v>521</v>
      </c>
      <c r="I38" s="72" t="s">
        <v>522</v>
      </c>
      <c r="J38" s="71" t="s">
        <v>523</v>
      </c>
      <c r="K38" s="128">
        <v>100</v>
      </c>
      <c r="L38" s="128">
        <v>76.930000000000007</v>
      </c>
      <c r="M38" s="128">
        <v>23.07</v>
      </c>
      <c r="N38" s="127">
        <v>0</v>
      </c>
      <c r="O38" s="5" t="s">
        <v>63</v>
      </c>
      <c r="P38" s="82" t="s">
        <v>529</v>
      </c>
      <c r="Q38" s="82"/>
      <c r="S38" s="105">
        <f t="shared" si="1"/>
        <v>0</v>
      </c>
      <c r="T38" s="106">
        <f t="shared" si="2"/>
        <v>9.0000000000003411E-3</v>
      </c>
    </row>
    <row r="39" spans="1:20" s="35" customFormat="1" ht="122.25" customHeight="1" x14ac:dyDescent="0.15">
      <c r="A39" s="5">
        <f t="shared" si="3"/>
        <v>35</v>
      </c>
      <c r="B39" s="187" t="s">
        <v>530</v>
      </c>
      <c r="C39" s="72" t="s">
        <v>531</v>
      </c>
      <c r="D39" s="72" t="s">
        <v>532</v>
      </c>
      <c r="E39" s="72" t="s">
        <v>34</v>
      </c>
      <c r="F39" s="75" t="s">
        <v>533</v>
      </c>
      <c r="G39" s="75" t="s">
        <v>1488</v>
      </c>
      <c r="H39" s="72" t="s">
        <v>97</v>
      </c>
      <c r="I39" s="75" t="s">
        <v>486</v>
      </c>
      <c r="J39" s="87" t="s">
        <v>535</v>
      </c>
      <c r="K39" s="128">
        <v>30</v>
      </c>
      <c r="L39" s="128">
        <v>23.1</v>
      </c>
      <c r="M39" s="128">
        <v>6.9</v>
      </c>
      <c r="N39" s="127">
        <f t="shared" ref="N39:N45" si="5">IF(L39*0.3&gt;M39,M39,L39*0.3)</f>
        <v>6.9</v>
      </c>
      <c r="O39" s="5" t="s">
        <v>47</v>
      </c>
      <c r="P39" s="82" t="s">
        <v>1489</v>
      </c>
      <c r="Q39" s="82"/>
      <c r="S39" s="105">
        <f t="shared" si="1"/>
        <v>0</v>
      </c>
      <c r="T39" s="106">
        <f t="shared" si="2"/>
        <v>3.0000000000000249E-2</v>
      </c>
    </row>
    <row r="40" spans="1:20" s="35" customFormat="1" ht="121.5" customHeight="1" x14ac:dyDescent="0.15">
      <c r="A40" s="5">
        <f t="shared" si="3"/>
        <v>36</v>
      </c>
      <c r="B40" s="72" t="s">
        <v>542</v>
      </c>
      <c r="C40" s="72" t="s">
        <v>531</v>
      </c>
      <c r="D40" s="72" t="s">
        <v>543</v>
      </c>
      <c r="E40" s="72" t="s">
        <v>34</v>
      </c>
      <c r="F40" s="72" t="s">
        <v>544</v>
      </c>
      <c r="G40" s="72" t="s">
        <v>545</v>
      </c>
      <c r="H40" s="72" t="s">
        <v>546</v>
      </c>
      <c r="I40" s="72" t="s">
        <v>126</v>
      </c>
      <c r="J40" s="87" t="s">
        <v>547</v>
      </c>
      <c r="K40" s="128">
        <v>19.5</v>
      </c>
      <c r="L40" s="128">
        <v>15</v>
      </c>
      <c r="M40" s="128">
        <v>4.5</v>
      </c>
      <c r="N40" s="127">
        <f t="shared" si="5"/>
        <v>4.5</v>
      </c>
      <c r="O40" s="5" t="s">
        <v>47</v>
      </c>
      <c r="P40" s="82" t="s">
        <v>1490</v>
      </c>
      <c r="Q40" s="82"/>
      <c r="S40" s="105">
        <f t="shared" si="1"/>
        <v>0</v>
      </c>
      <c r="T40" s="106">
        <f t="shared" si="2"/>
        <v>0</v>
      </c>
    </row>
    <row r="41" spans="1:20" s="35" customFormat="1" ht="114.75" customHeight="1" x14ac:dyDescent="0.15">
      <c r="A41" s="5">
        <f t="shared" si="3"/>
        <v>37</v>
      </c>
      <c r="B41" s="122" t="s">
        <v>566</v>
      </c>
      <c r="C41" s="72" t="s">
        <v>567</v>
      </c>
      <c r="D41" s="72" t="s">
        <v>568</v>
      </c>
      <c r="E41" s="72" t="s">
        <v>34</v>
      </c>
      <c r="F41" s="72" t="s">
        <v>569</v>
      </c>
      <c r="G41" s="72" t="s">
        <v>570</v>
      </c>
      <c r="H41" s="72" t="s">
        <v>1402</v>
      </c>
      <c r="I41" s="72" t="s">
        <v>39</v>
      </c>
      <c r="J41" s="86" t="s">
        <v>572</v>
      </c>
      <c r="K41" s="128">
        <v>164.55</v>
      </c>
      <c r="L41" s="128">
        <v>126.58</v>
      </c>
      <c r="M41" s="128">
        <v>37.97</v>
      </c>
      <c r="N41" s="127">
        <f t="shared" si="5"/>
        <v>37.97</v>
      </c>
      <c r="O41" s="5" t="s">
        <v>47</v>
      </c>
      <c r="P41" s="97" t="s">
        <v>1491</v>
      </c>
      <c r="Q41" s="97"/>
      <c r="S41" s="105">
        <f t="shared" si="1"/>
        <v>0</v>
      </c>
      <c r="T41" s="106">
        <f t="shared" si="2"/>
        <v>3.9999999999977831E-3</v>
      </c>
    </row>
    <row r="42" spans="1:20" s="35" customFormat="1" ht="144.75" customHeight="1" x14ac:dyDescent="0.15">
      <c r="A42" s="5">
        <f t="shared" si="3"/>
        <v>38</v>
      </c>
      <c r="B42" s="72" t="s">
        <v>578</v>
      </c>
      <c r="C42" s="72" t="s">
        <v>567</v>
      </c>
      <c r="D42" s="72" t="s">
        <v>579</v>
      </c>
      <c r="E42" s="72" t="s">
        <v>34</v>
      </c>
      <c r="F42" s="72" t="s">
        <v>580</v>
      </c>
      <c r="G42" s="72" t="s">
        <v>581</v>
      </c>
      <c r="H42" s="72" t="s">
        <v>582</v>
      </c>
      <c r="I42" s="72" t="s">
        <v>583</v>
      </c>
      <c r="J42" s="71" t="s">
        <v>584</v>
      </c>
      <c r="K42" s="128">
        <v>130</v>
      </c>
      <c r="L42" s="128">
        <v>100</v>
      </c>
      <c r="M42" s="128">
        <v>30</v>
      </c>
      <c r="N42" s="127">
        <f t="shared" si="5"/>
        <v>30</v>
      </c>
      <c r="O42" s="5" t="s">
        <v>47</v>
      </c>
      <c r="P42" s="97" t="s">
        <v>1492</v>
      </c>
      <c r="Q42" s="97"/>
      <c r="S42" s="105">
        <f t="shared" si="1"/>
        <v>0</v>
      </c>
      <c r="T42" s="106">
        <f t="shared" si="2"/>
        <v>0</v>
      </c>
    </row>
    <row r="43" spans="1:20" s="35" customFormat="1" ht="151.5" customHeight="1" x14ac:dyDescent="0.15">
      <c r="A43" s="5">
        <f t="shared" si="3"/>
        <v>39</v>
      </c>
      <c r="B43" s="187" t="s">
        <v>590</v>
      </c>
      <c r="C43" s="72" t="s">
        <v>567</v>
      </c>
      <c r="D43" s="72" t="s">
        <v>591</v>
      </c>
      <c r="E43" s="72" t="s">
        <v>34</v>
      </c>
      <c r="F43" s="72" t="s">
        <v>592</v>
      </c>
      <c r="G43" s="72" t="s">
        <v>593</v>
      </c>
      <c r="H43" s="72" t="s">
        <v>1402</v>
      </c>
      <c r="I43" s="72" t="s">
        <v>595</v>
      </c>
      <c r="J43" s="71" t="s">
        <v>596</v>
      </c>
      <c r="K43" s="128">
        <v>99.8</v>
      </c>
      <c r="L43" s="128">
        <v>84.8</v>
      </c>
      <c r="M43" s="128">
        <v>15</v>
      </c>
      <c r="N43" s="127">
        <f t="shared" si="5"/>
        <v>15</v>
      </c>
      <c r="O43" s="5" t="s">
        <v>47</v>
      </c>
      <c r="P43" s="97" t="s">
        <v>1493</v>
      </c>
      <c r="Q43" s="97"/>
      <c r="S43" s="105">
        <f t="shared" si="1"/>
        <v>0</v>
      </c>
      <c r="T43" s="106">
        <f t="shared" si="2"/>
        <v>10.439999999999998</v>
      </c>
    </row>
    <row r="44" spans="1:20" s="35" customFormat="1" ht="48.75" customHeight="1" x14ac:dyDescent="0.15">
      <c r="A44" s="5">
        <f t="shared" si="3"/>
        <v>40</v>
      </c>
      <c r="B44" s="72" t="s">
        <v>602</v>
      </c>
      <c r="C44" s="72" t="s">
        <v>567</v>
      </c>
      <c r="D44" s="72" t="s">
        <v>603</v>
      </c>
      <c r="E44" s="72" t="s">
        <v>81</v>
      </c>
      <c r="F44" s="75" t="s">
        <v>604</v>
      </c>
      <c r="G44" s="75" t="s">
        <v>605</v>
      </c>
      <c r="H44" s="72" t="s">
        <v>1494</v>
      </c>
      <c r="I44" s="75" t="s">
        <v>607</v>
      </c>
      <c r="J44" s="71" t="s">
        <v>608</v>
      </c>
      <c r="K44" s="130">
        <v>154.69999999999999</v>
      </c>
      <c r="L44" s="130">
        <v>119.12</v>
      </c>
      <c r="M44" s="130">
        <v>35.58</v>
      </c>
      <c r="N44" s="127">
        <f t="shared" si="5"/>
        <v>35.58</v>
      </c>
      <c r="O44" s="5" t="s">
        <v>47</v>
      </c>
      <c r="P44" s="97" t="s">
        <v>1495</v>
      </c>
      <c r="Q44" s="97"/>
      <c r="S44" s="105">
        <f t="shared" si="1"/>
        <v>0</v>
      </c>
      <c r="T44" s="106">
        <f t="shared" si="2"/>
        <v>0.15599999999999881</v>
      </c>
    </row>
    <row r="45" spans="1:20" s="35" customFormat="1" ht="257.25" customHeight="1" x14ac:dyDescent="0.15">
      <c r="A45" s="5">
        <f t="shared" si="3"/>
        <v>41</v>
      </c>
      <c r="B45" s="124" t="s">
        <v>614</v>
      </c>
      <c r="C45" s="72" t="s">
        <v>567</v>
      </c>
      <c r="D45" s="72" t="s">
        <v>615</v>
      </c>
      <c r="E45" s="72" t="s">
        <v>34</v>
      </c>
      <c r="F45" s="72" t="s">
        <v>616</v>
      </c>
      <c r="G45" s="72" t="s">
        <v>617</v>
      </c>
      <c r="H45" s="75" t="s">
        <v>302</v>
      </c>
      <c r="I45" s="72" t="s">
        <v>126</v>
      </c>
      <c r="J45" s="71" t="s">
        <v>618</v>
      </c>
      <c r="K45" s="128">
        <v>45.95</v>
      </c>
      <c r="L45" s="128">
        <v>35.35</v>
      </c>
      <c r="M45" s="128">
        <v>10.6</v>
      </c>
      <c r="N45" s="127">
        <f t="shared" si="5"/>
        <v>10.6</v>
      </c>
      <c r="O45" s="5" t="s">
        <v>47</v>
      </c>
      <c r="P45" s="82" t="s">
        <v>624</v>
      </c>
      <c r="Q45" s="82"/>
      <c r="S45" s="105">
        <f t="shared" si="1"/>
        <v>0</v>
      </c>
      <c r="T45" s="106">
        <f t="shared" si="2"/>
        <v>5.0000000000007816E-3</v>
      </c>
    </row>
    <row r="46" spans="1:20" s="35" customFormat="1" ht="95.25" customHeight="1" x14ac:dyDescent="0.15">
      <c r="A46" s="5">
        <f t="shared" si="3"/>
        <v>42</v>
      </c>
      <c r="B46" s="71" t="s">
        <v>625</v>
      </c>
      <c r="C46" s="72" t="s">
        <v>567</v>
      </c>
      <c r="D46" s="72" t="s">
        <v>626</v>
      </c>
      <c r="E46" s="72" t="s">
        <v>34</v>
      </c>
      <c r="F46" s="75" t="s">
        <v>627</v>
      </c>
      <c r="G46" s="72" t="s">
        <v>628</v>
      </c>
      <c r="H46" s="75" t="s">
        <v>53</v>
      </c>
      <c r="I46" s="72" t="s">
        <v>142</v>
      </c>
      <c r="J46" s="71" t="s">
        <v>629</v>
      </c>
      <c r="K46" s="131">
        <v>90.011399999999995</v>
      </c>
      <c r="L46" s="131">
        <v>69.239500000000007</v>
      </c>
      <c r="M46" s="131">
        <v>20.771899999999999</v>
      </c>
      <c r="N46" s="127">
        <v>0</v>
      </c>
      <c r="O46" s="5" t="s">
        <v>63</v>
      </c>
      <c r="P46" s="90" t="s">
        <v>636</v>
      </c>
      <c r="Q46" s="90"/>
      <c r="S46" s="105">
        <f t="shared" si="1"/>
        <v>0</v>
      </c>
      <c r="T46" s="106">
        <f t="shared" si="2"/>
        <v>-4.9999999998107114E-5</v>
      </c>
    </row>
    <row r="47" spans="1:20" s="35" customFormat="1" ht="189.75" customHeight="1" x14ac:dyDescent="0.15">
      <c r="A47" s="5">
        <f t="shared" si="3"/>
        <v>43</v>
      </c>
      <c r="B47" s="71" t="s">
        <v>637</v>
      </c>
      <c r="C47" s="72" t="s">
        <v>567</v>
      </c>
      <c r="D47" s="72" t="s">
        <v>638</v>
      </c>
      <c r="E47" s="72" t="s">
        <v>34</v>
      </c>
      <c r="F47" s="75" t="s">
        <v>639</v>
      </c>
      <c r="G47" s="72" t="s">
        <v>640</v>
      </c>
      <c r="H47" s="72" t="s">
        <v>641</v>
      </c>
      <c r="I47" s="72" t="s">
        <v>425</v>
      </c>
      <c r="J47" s="71" t="s">
        <v>642</v>
      </c>
      <c r="K47" s="128">
        <v>99.8</v>
      </c>
      <c r="L47" s="128">
        <v>76.8</v>
      </c>
      <c r="M47" s="128">
        <v>23</v>
      </c>
      <c r="N47" s="127">
        <f>IF(L47*0.3&gt;M47,M47,L47*0.3)</f>
        <v>23</v>
      </c>
      <c r="O47" s="5" t="s">
        <v>47</v>
      </c>
      <c r="P47" s="97" t="s">
        <v>1496</v>
      </c>
      <c r="Q47" s="97"/>
      <c r="S47" s="105">
        <f t="shared" si="1"/>
        <v>0</v>
      </c>
      <c r="T47" s="106">
        <f t="shared" si="2"/>
        <v>3.9999999999999147E-2</v>
      </c>
    </row>
    <row r="48" spans="1:20" s="35" customFormat="1" ht="123" customHeight="1" x14ac:dyDescent="0.15">
      <c r="A48" s="5">
        <f t="shared" si="3"/>
        <v>44</v>
      </c>
      <c r="B48" s="192" t="s">
        <v>648</v>
      </c>
      <c r="C48" s="72" t="s">
        <v>567</v>
      </c>
      <c r="D48" s="72" t="s">
        <v>649</v>
      </c>
      <c r="E48" s="72" t="s">
        <v>81</v>
      </c>
      <c r="F48" s="72" t="s">
        <v>650</v>
      </c>
      <c r="G48" s="72" t="s">
        <v>651</v>
      </c>
      <c r="H48" s="72" t="s">
        <v>97</v>
      </c>
      <c r="I48" s="72" t="s">
        <v>652</v>
      </c>
      <c r="J48" s="71" t="s">
        <v>653</v>
      </c>
      <c r="K48" s="127">
        <v>47.8</v>
      </c>
      <c r="L48" s="127">
        <v>36.770000000000003</v>
      </c>
      <c r="M48" s="127">
        <v>11.03</v>
      </c>
      <c r="N48" s="127">
        <f>IF(L48*0.3&gt;M48,M48,L48*0.3)</f>
        <v>11.03</v>
      </c>
      <c r="O48" s="5" t="s">
        <v>47</v>
      </c>
      <c r="P48" s="101" t="s">
        <v>1497</v>
      </c>
      <c r="Q48" s="101"/>
      <c r="S48" s="105">
        <f t="shared" si="1"/>
        <v>0</v>
      </c>
      <c r="T48" s="106">
        <f t="shared" si="2"/>
        <v>1.0000000000012221E-3</v>
      </c>
    </row>
    <row r="49" spans="1:20" s="35" customFormat="1" ht="108.75" customHeight="1" x14ac:dyDescent="0.15">
      <c r="A49" s="5">
        <f t="shared" si="3"/>
        <v>45</v>
      </c>
      <c r="B49" s="71" t="s">
        <v>660</v>
      </c>
      <c r="C49" s="72" t="s">
        <v>567</v>
      </c>
      <c r="D49" s="72" t="s">
        <v>661</v>
      </c>
      <c r="E49" s="72" t="s">
        <v>138</v>
      </c>
      <c r="F49" s="72" t="s">
        <v>662</v>
      </c>
      <c r="G49" s="72" t="s">
        <v>663</v>
      </c>
      <c r="H49" s="72" t="s">
        <v>507</v>
      </c>
      <c r="I49" s="74" t="s">
        <v>664</v>
      </c>
      <c r="J49" s="71" t="s">
        <v>665</v>
      </c>
      <c r="K49" s="128">
        <v>58.5</v>
      </c>
      <c r="L49" s="128">
        <v>45</v>
      </c>
      <c r="M49" s="128">
        <v>13.5</v>
      </c>
      <c r="N49" s="127">
        <v>0</v>
      </c>
      <c r="O49" s="5" t="s">
        <v>63</v>
      </c>
      <c r="P49" s="82" t="s">
        <v>1498</v>
      </c>
      <c r="Q49" s="82"/>
      <c r="S49" s="105">
        <f t="shared" si="1"/>
        <v>0</v>
      </c>
      <c r="T49" s="106">
        <f t="shared" si="2"/>
        <v>0</v>
      </c>
    </row>
    <row r="50" spans="1:20" s="35" customFormat="1" ht="84.75" customHeight="1" x14ac:dyDescent="0.15">
      <c r="A50" s="5">
        <f t="shared" si="3"/>
        <v>46</v>
      </c>
      <c r="B50" s="71" t="s">
        <v>672</v>
      </c>
      <c r="C50" s="72" t="s">
        <v>567</v>
      </c>
      <c r="D50" s="70" t="s">
        <v>673</v>
      </c>
      <c r="E50" s="72" t="s">
        <v>81</v>
      </c>
      <c r="F50" s="72" t="s">
        <v>674</v>
      </c>
      <c r="G50" s="72" t="s">
        <v>1499</v>
      </c>
      <c r="H50" s="72" t="s">
        <v>676</v>
      </c>
      <c r="I50" s="72" t="s">
        <v>677</v>
      </c>
      <c r="J50" s="71" t="s">
        <v>678</v>
      </c>
      <c r="K50" s="128">
        <v>91</v>
      </c>
      <c r="L50" s="128">
        <v>70</v>
      </c>
      <c r="M50" s="128">
        <v>21</v>
      </c>
      <c r="N50" s="127">
        <v>0</v>
      </c>
      <c r="O50" s="5" t="s">
        <v>63</v>
      </c>
      <c r="P50" s="82" t="s">
        <v>1500</v>
      </c>
      <c r="Q50" s="82"/>
      <c r="S50" s="105">
        <f t="shared" si="1"/>
        <v>0</v>
      </c>
      <c r="T50" s="106">
        <f t="shared" si="2"/>
        <v>0</v>
      </c>
    </row>
    <row r="51" spans="1:20" s="35" customFormat="1" ht="134.25" customHeight="1" x14ac:dyDescent="0.15">
      <c r="A51" s="5">
        <f t="shared" ref="A51:A68" si="6">ROW()-4</f>
        <v>47</v>
      </c>
      <c r="B51" s="192" t="s">
        <v>685</v>
      </c>
      <c r="C51" s="72" t="s">
        <v>567</v>
      </c>
      <c r="D51" s="72" t="s">
        <v>686</v>
      </c>
      <c r="E51" s="72" t="s">
        <v>34</v>
      </c>
      <c r="F51" s="72" t="s">
        <v>687</v>
      </c>
      <c r="G51" s="72" t="s">
        <v>124</v>
      </c>
      <c r="H51" s="72" t="s">
        <v>688</v>
      </c>
      <c r="I51" s="72" t="s">
        <v>689</v>
      </c>
      <c r="J51" s="71" t="s">
        <v>690</v>
      </c>
      <c r="K51" s="128">
        <v>45</v>
      </c>
      <c r="L51" s="128">
        <v>35</v>
      </c>
      <c r="M51" s="128">
        <v>10</v>
      </c>
      <c r="N51" s="127">
        <v>0</v>
      </c>
      <c r="O51" s="5" t="s">
        <v>63</v>
      </c>
      <c r="P51" s="82" t="s">
        <v>1501</v>
      </c>
      <c r="Q51" s="82"/>
      <c r="R51" s="146"/>
      <c r="S51" s="105">
        <f t="shared" si="1"/>
        <v>0</v>
      </c>
      <c r="T51" s="106">
        <f t="shared" si="2"/>
        <v>0.5</v>
      </c>
    </row>
    <row r="52" spans="1:20" s="35" customFormat="1" ht="223.5" customHeight="1" x14ac:dyDescent="0.15">
      <c r="A52" s="5">
        <f t="shared" si="6"/>
        <v>48</v>
      </c>
      <c r="B52" s="72" t="s">
        <v>711</v>
      </c>
      <c r="C52" s="72" t="s">
        <v>698</v>
      </c>
      <c r="D52" s="72" t="s">
        <v>699</v>
      </c>
      <c r="E52" s="72" t="s">
        <v>34</v>
      </c>
      <c r="F52" s="72" t="s">
        <v>712</v>
      </c>
      <c r="G52" s="72" t="s">
        <v>713</v>
      </c>
      <c r="H52" s="72" t="s">
        <v>247</v>
      </c>
      <c r="I52" s="72" t="s">
        <v>702</v>
      </c>
      <c r="J52" s="86" t="s">
        <v>714</v>
      </c>
      <c r="K52" s="128">
        <v>208</v>
      </c>
      <c r="L52" s="128">
        <v>160</v>
      </c>
      <c r="M52" s="128">
        <v>48</v>
      </c>
      <c r="N52" s="127">
        <f>IF(L52*0.3&gt;M52,M52,L52*0.3)</f>
        <v>48</v>
      </c>
      <c r="O52" s="5" t="s">
        <v>47</v>
      </c>
      <c r="P52" s="97" t="s">
        <v>1502</v>
      </c>
      <c r="Q52" s="97"/>
      <c r="S52" s="105">
        <f t="shared" si="1"/>
        <v>0</v>
      </c>
      <c r="T52" s="106">
        <f t="shared" si="2"/>
        <v>0</v>
      </c>
    </row>
    <row r="53" spans="1:20" s="35" customFormat="1" ht="117" customHeight="1" x14ac:dyDescent="0.15">
      <c r="A53" s="5">
        <f t="shared" si="6"/>
        <v>49</v>
      </c>
      <c r="B53" s="72" t="s">
        <v>716</v>
      </c>
      <c r="C53" s="72" t="s">
        <v>698</v>
      </c>
      <c r="D53" s="72" t="s">
        <v>717</v>
      </c>
      <c r="E53" s="72" t="s">
        <v>34</v>
      </c>
      <c r="F53" s="72" t="s">
        <v>718</v>
      </c>
      <c r="G53" s="72" t="s">
        <v>719</v>
      </c>
      <c r="H53" s="72" t="s">
        <v>1503</v>
      </c>
      <c r="I53" s="72" t="s">
        <v>720</v>
      </c>
      <c r="J53" s="71" t="s">
        <v>721</v>
      </c>
      <c r="K53" s="128">
        <v>118.4</v>
      </c>
      <c r="L53" s="128">
        <v>91.08</v>
      </c>
      <c r="M53" s="128">
        <v>27.32</v>
      </c>
      <c r="N53" s="127">
        <f>IF(L53*0.3&gt;M53,M53,L53*0.3)</f>
        <v>27.32</v>
      </c>
      <c r="O53" s="5" t="s">
        <v>47</v>
      </c>
      <c r="P53" s="97" t="s">
        <v>1504</v>
      </c>
      <c r="Q53" s="97"/>
      <c r="S53" s="105">
        <f t="shared" si="1"/>
        <v>0</v>
      </c>
      <c r="T53" s="106">
        <f t="shared" si="2"/>
        <v>3.9999999999977831E-3</v>
      </c>
    </row>
    <row r="54" spans="1:20" s="35" customFormat="1" ht="108.75" customHeight="1" x14ac:dyDescent="0.15">
      <c r="A54" s="5">
        <f t="shared" si="6"/>
        <v>50</v>
      </c>
      <c r="B54" s="72" t="s">
        <v>727</v>
      </c>
      <c r="C54" s="72" t="s">
        <v>698</v>
      </c>
      <c r="D54" s="72" t="s">
        <v>728</v>
      </c>
      <c r="E54" s="72" t="s">
        <v>34</v>
      </c>
      <c r="F54" s="72" t="s">
        <v>729</v>
      </c>
      <c r="G54" s="72" t="s">
        <v>730</v>
      </c>
      <c r="H54" s="72" t="s">
        <v>53</v>
      </c>
      <c r="I54" s="72" t="s">
        <v>731</v>
      </c>
      <c r="J54" s="71" t="s">
        <v>732</v>
      </c>
      <c r="K54" s="128">
        <v>40</v>
      </c>
      <c r="L54" s="128">
        <v>31</v>
      </c>
      <c r="M54" s="128">
        <v>9</v>
      </c>
      <c r="N54" s="127">
        <f>IF(L54*0.3&gt;M54,M54,L54*0.3)</f>
        <v>9</v>
      </c>
      <c r="O54" s="5" t="s">
        <v>47</v>
      </c>
      <c r="P54" s="97" t="s">
        <v>1505</v>
      </c>
      <c r="Q54" s="97"/>
      <c r="S54" s="105">
        <f t="shared" si="1"/>
        <v>0</v>
      </c>
      <c r="T54" s="106">
        <f t="shared" si="2"/>
        <v>0.29999999999999893</v>
      </c>
    </row>
    <row r="55" spans="1:20" s="35" customFormat="1" ht="87" customHeight="1" x14ac:dyDescent="0.15">
      <c r="A55" s="5">
        <f t="shared" si="6"/>
        <v>51</v>
      </c>
      <c r="B55" s="72" t="s">
        <v>738</v>
      </c>
      <c r="C55" s="72" t="s">
        <v>698</v>
      </c>
      <c r="D55" s="72" t="s">
        <v>626</v>
      </c>
      <c r="E55" s="72" t="s">
        <v>34</v>
      </c>
      <c r="F55" s="72" t="s">
        <v>739</v>
      </c>
      <c r="G55" s="72" t="s">
        <v>740</v>
      </c>
      <c r="H55" s="126" t="s">
        <v>53</v>
      </c>
      <c r="I55" s="72" t="s">
        <v>741</v>
      </c>
      <c r="J55" s="71" t="s">
        <v>742</v>
      </c>
      <c r="K55" s="132">
        <v>84.845799999999997</v>
      </c>
      <c r="L55" s="132">
        <v>65.266000000000005</v>
      </c>
      <c r="M55" s="132">
        <v>19.579799999999999</v>
      </c>
      <c r="N55" s="127">
        <v>0</v>
      </c>
      <c r="O55" s="5" t="s">
        <v>63</v>
      </c>
      <c r="P55" s="90" t="s">
        <v>636</v>
      </c>
      <c r="Q55" s="90"/>
      <c r="S55" s="105">
        <f t="shared" si="1"/>
        <v>0</v>
      </c>
      <c r="T55" s="106">
        <f t="shared" si="2"/>
        <v>0</v>
      </c>
    </row>
    <row r="56" spans="1:20" s="35" customFormat="1" ht="108" x14ac:dyDescent="0.15">
      <c r="A56" s="5">
        <f t="shared" si="6"/>
        <v>52</v>
      </c>
      <c r="B56" s="72" t="s">
        <v>745</v>
      </c>
      <c r="C56" s="72" t="s">
        <v>746</v>
      </c>
      <c r="D56" s="72" t="s">
        <v>747</v>
      </c>
      <c r="E56" s="72" t="s">
        <v>34</v>
      </c>
      <c r="F56" s="72" t="s">
        <v>748</v>
      </c>
      <c r="G56" s="72" t="s">
        <v>749</v>
      </c>
      <c r="H56" s="72" t="s">
        <v>366</v>
      </c>
      <c r="I56" s="72" t="s">
        <v>750</v>
      </c>
      <c r="J56" s="71" t="s">
        <v>751</v>
      </c>
      <c r="K56" s="128">
        <v>44.2</v>
      </c>
      <c r="L56" s="128">
        <v>34.200000000000003</v>
      </c>
      <c r="M56" s="128">
        <v>10</v>
      </c>
      <c r="N56" s="127">
        <v>0</v>
      </c>
      <c r="O56" s="5" t="s">
        <v>63</v>
      </c>
      <c r="P56" s="82" t="s">
        <v>902</v>
      </c>
      <c r="Q56" s="82"/>
      <c r="S56" s="105">
        <f t="shared" si="1"/>
        <v>0</v>
      </c>
      <c r="T56" s="106">
        <f t="shared" si="2"/>
        <v>0.25999999999999979</v>
      </c>
    </row>
    <row r="57" spans="1:20" s="35" customFormat="1" ht="117" customHeight="1" x14ac:dyDescent="0.15">
      <c r="A57" s="5">
        <f t="shared" si="6"/>
        <v>53</v>
      </c>
      <c r="B57" s="72" t="s">
        <v>758</v>
      </c>
      <c r="C57" s="72" t="s">
        <v>746</v>
      </c>
      <c r="D57" s="72" t="s">
        <v>747</v>
      </c>
      <c r="E57" s="72" t="s">
        <v>34</v>
      </c>
      <c r="F57" s="72" t="s">
        <v>759</v>
      </c>
      <c r="G57" s="72" t="s">
        <v>749</v>
      </c>
      <c r="H57" s="72" t="s">
        <v>366</v>
      </c>
      <c r="I57" s="72" t="s">
        <v>760</v>
      </c>
      <c r="J57" s="71" t="s">
        <v>761</v>
      </c>
      <c r="K57" s="128">
        <v>44.2</v>
      </c>
      <c r="L57" s="128">
        <v>34.200000000000003</v>
      </c>
      <c r="M57" s="128">
        <v>10</v>
      </c>
      <c r="N57" s="127">
        <v>0</v>
      </c>
      <c r="O57" s="5" t="s">
        <v>63</v>
      </c>
      <c r="P57" s="82" t="s">
        <v>1506</v>
      </c>
      <c r="Q57" s="74"/>
      <c r="S57" s="105">
        <f t="shared" si="1"/>
        <v>0</v>
      </c>
      <c r="T57" s="106">
        <f t="shared" si="2"/>
        <v>0.25999999999999979</v>
      </c>
    </row>
    <row r="58" spans="1:20" s="35" customFormat="1" ht="165" customHeight="1" x14ac:dyDescent="0.15">
      <c r="A58" s="5">
        <f t="shared" si="6"/>
        <v>54</v>
      </c>
      <c r="B58" s="72" t="s">
        <v>763</v>
      </c>
      <c r="C58" s="72" t="s">
        <v>746</v>
      </c>
      <c r="D58" s="72" t="s">
        <v>764</v>
      </c>
      <c r="E58" s="72" t="s">
        <v>34</v>
      </c>
      <c r="F58" s="72" t="s">
        <v>765</v>
      </c>
      <c r="G58" s="72" t="s">
        <v>766</v>
      </c>
      <c r="H58" s="72" t="s">
        <v>53</v>
      </c>
      <c r="I58" s="133" t="s">
        <v>767</v>
      </c>
      <c r="J58" s="71" t="s">
        <v>768</v>
      </c>
      <c r="K58" s="134">
        <v>243.9</v>
      </c>
      <c r="L58" s="134">
        <v>194.3278</v>
      </c>
      <c r="M58" s="134">
        <v>49.572200000000002</v>
      </c>
      <c r="N58" s="141">
        <f>IF(L58*0.3&gt;M58,M58,L58*0.3)</f>
        <v>49.572200000000002</v>
      </c>
      <c r="O58" s="5" t="s">
        <v>47</v>
      </c>
      <c r="P58" s="97" t="s">
        <v>1507</v>
      </c>
      <c r="Q58" s="97"/>
      <c r="S58" s="105">
        <f t="shared" si="1"/>
        <v>0</v>
      </c>
      <c r="T58" s="106">
        <f t="shared" si="2"/>
        <v>8.7261399999999938</v>
      </c>
    </row>
    <row r="59" spans="1:20" s="35" customFormat="1" ht="111.75" customHeight="1" x14ac:dyDescent="0.15">
      <c r="A59" s="5">
        <f t="shared" si="6"/>
        <v>55</v>
      </c>
      <c r="B59" s="72" t="s">
        <v>775</v>
      </c>
      <c r="C59" s="72" t="s">
        <v>746</v>
      </c>
      <c r="D59" s="72" t="s">
        <v>776</v>
      </c>
      <c r="E59" s="72" t="s">
        <v>138</v>
      </c>
      <c r="F59" s="72" t="s">
        <v>777</v>
      </c>
      <c r="G59" s="72" t="s">
        <v>778</v>
      </c>
      <c r="H59" s="72" t="s">
        <v>53</v>
      </c>
      <c r="I59" s="72" t="s">
        <v>779</v>
      </c>
      <c r="J59" s="71" t="s">
        <v>1508</v>
      </c>
      <c r="K59" s="128">
        <v>208</v>
      </c>
      <c r="L59" s="128">
        <v>160</v>
      </c>
      <c r="M59" s="128">
        <v>48</v>
      </c>
      <c r="N59" s="127">
        <v>0</v>
      </c>
      <c r="O59" s="5" t="s">
        <v>63</v>
      </c>
      <c r="P59" s="101" t="s">
        <v>1509</v>
      </c>
      <c r="Q59" s="101"/>
      <c r="S59" s="105">
        <f t="shared" si="1"/>
        <v>0</v>
      </c>
      <c r="T59" s="106">
        <f t="shared" si="2"/>
        <v>0</v>
      </c>
    </row>
    <row r="60" spans="1:20" s="35" customFormat="1" ht="113.25" customHeight="1" x14ac:dyDescent="0.15">
      <c r="A60" s="5">
        <f t="shared" si="6"/>
        <v>56</v>
      </c>
      <c r="B60" s="72" t="s">
        <v>787</v>
      </c>
      <c r="C60" s="72" t="s">
        <v>746</v>
      </c>
      <c r="D60" s="72" t="s">
        <v>776</v>
      </c>
      <c r="E60" s="72" t="s">
        <v>138</v>
      </c>
      <c r="F60" s="72" t="s">
        <v>788</v>
      </c>
      <c r="G60" s="72" t="s">
        <v>789</v>
      </c>
      <c r="H60" s="72" t="s">
        <v>790</v>
      </c>
      <c r="I60" s="72" t="s">
        <v>779</v>
      </c>
      <c r="J60" s="71" t="s">
        <v>791</v>
      </c>
      <c r="K60" s="128">
        <v>195</v>
      </c>
      <c r="L60" s="128">
        <v>150</v>
      </c>
      <c r="M60" s="128">
        <v>45</v>
      </c>
      <c r="N60" s="127">
        <v>0</v>
      </c>
      <c r="O60" s="5" t="s">
        <v>63</v>
      </c>
      <c r="P60" s="82" t="s">
        <v>902</v>
      </c>
      <c r="Q60" s="82"/>
      <c r="S60" s="105">
        <f t="shared" si="1"/>
        <v>0</v>
      </c>
      <c r="T60" s="106">
        <f t="shared" si="2"/>
        <v>0</v>
      </c>
    </row>
    <row r="61" spans="1:20" s="35" customFormat="1" ht="278.25" customHeight="1" x14ac:dyDescent="0.15">
      <c r="A61" s="5">
        <f t="shared" si="6"/>
        <v>57</v>
      </c>
      <c r="B61" s="72" t="s">
        <v>795</v>
      </c>
      <c r="C61" s="72" t="s">
        <v>746</v>
      </c>
      <c r="D61" s="72" t="s">
        <v>796</v>
      </c>
      <c r="E61" s="72" t="s">
        <v>138</v>
      </c>
      <c r="F61" s="72" t="s">
        <v>797</v>
      </c>
      <c r="G61" s="72" t="s">
        <v>798</v>
      </c>
      <c r="H61" s="72" t="s">
        <v>799</v>
      </c>
      <c r="I61" s="72" t="s">
        <v>800</v>
      </c>
      <c r="J61" s="71" t="s">
        <v>1510</v>
      </c>
      <c r="K61" s="128">
        <v>208</v>
      </c>
      <c r="L61" s="128">
        <v>160</v>
      </c>
      <c r="M61" s="128">
        <v>48</v>
      </c>
      <c r="N61" s="127">
        <v>0</v>
      </c>
      <c r="O61" s="5" t="s">
        <v>63</v>
      </c>
      <c r="P61" s="82" t="s">
        <v>1511</v>
      </c>
      <c r="Q61" s="82"/>
      <c r="S61" s="105">
        <f t="shared" si="1"/>
        <v>0</v>
      </c>
      <c r="T61" s="106">
        <f t="shared" si="2"/>
        <v>0</v>
      </c>
    </row>
    <row r="62" spans="1:20" s="35" customFormat="1" ht="145.5" customHeight="1" x14ac:dyDescent="0.15">
      <c r="A62" s="5">
        <f t="shared" si="6"/>
        <v>58</v>
      </c>
      <c r="B62" s="72" t="s">
        <v>1512</v>
      </c>
      <c r="C62" s="72" t="s">
        <v>746</v>
      </c>
      <c r="D62" s="72" t="s">
        <v>820</v>
      </c>
      <c r="E62" s="72" t="s">
        <v>81</v>
      </c>
      <c r="F62" s="72" t="s">
        <v>812</v>
      </c>
      <c r="G62" s="72" t="s">
        <v>813</v>
      </c>
      <c r="H62" s="72" t="s">
        <v>814</v>
      </c>
      <c r="I62" s="72" t="s">
        <v>815</v>
      </c>
      <c r="J62" s="71" t="s">
        <v>816</v>
      </c>
      <c r="K62" s="128">
        <v>50</v>
      </c>
      <c r="L62" s="128">
        <v>40</v>
      </c>
      <c r="M62" s="128">
        <v>10</v>
      </c>
      <c r="N62" s="127">
        <f>IF(L62*0.3&gt;M62,M62,L62*0.3)</f>
        <v>10</v>
      </c>
      <c r="O62" s="5" t="s">
        <v>47</v>
      </c>
      <c r="P62" s="82" t="s">
        <v>1493</v>
      </c>
      <c r="Q62" s="82"/>
      <c r="S62" s="105">
        <f t="shared" si="1"/>
        <v>0</v>
      </c>
      <c r="T62" s="106">
        <f t="shared" si="2"/>
        <v>2</v>
      </c>
    </row>
    <row r="63" spans="1:20" s="35" customFormat="1" ht="104.25" customHeight="1" x14ac:dyDescent="0.15">
      <c r="A63" s="5">
        <f t="shared" si="6"/>
        <v>59</v>
      </c>
      <c r="B63" s="72" t="s">
        <v>824</v>
      </c>
      <c r="C63" s="72" t="s">
        <v>746</v>
      </c>
      <c r="D63" s="72" t="s">
        <v>825</v>
      </c>
      <c r="E63" s="72" t="s">
        <v>34</v>
      </c>
      <c r="F63" s="72" t="s">
        <v>826</v>
      </c>
      <c r="G63" s="72" t="s">
        <v>827</v>
      </c>
      <c r="H63" s="72" t="s">
        <v>828</v>
      </c>
      <c r="I63" s="72" t="s">
        <v>829</v>
      </c>
      <c r="J63" s="71" t="s">
        <v>1513</v>
      </c>
      <c r="K63" s="128">
        <v>132.6</v>
      </c>
      <c r="L63" s="128">
        <v>102</v>
      </c>
      <c r="M63" s="128">
        <v>30.6</v>
      </c>
      <c r="N63" s="127">
        <f>IF(L63*0.3&gt;M63,M63,L63*0.3)</f>
        <v>30.599999999999998</v>
      </c>
      <c r="O63" s="5" t="s">
        <v>47</v>
      </c>
      <c r="P63" s="97" t="s">
        <v>1514</v>
      </c>
      <c r="Q63" s="97"/>
      <c r="S63" s="105">
        <f t="shared" si="1"/>
        <v>0</v>
      </c>
      <c r="T63" s="106">
        <f t="shared" si="2"/>
        <v>0</v>
      </c>
    </row>
    <row r="64" spans="1:20" s="35" customFormat="1" ht="200.25" customHeight="1" x14ac:dyDescent="0.15">
      <c r="A64" s="5">
        <f t="shared" si="6"/>
        <v>60</v>
      </c>
      <c r="B64" s="72" t="s">
        <v>837</v>
      </c>
      <c r="C64" s="72" t="s">
        <v>746</v>
      </c>
      <c r="D64" s="72" t="s">
        <v>838</v>
      </c>
      <c r="E64" s="72" t="s">
        <v>34</v>
      </c>
      <c r="F64" s="72" t="s">
        <v>839</v>
      </c>
      <c r="G64" s="72" t="s">
        <v>124</v>
      </c>
      <c r="H64" s="72" t="s">
        <v>53</v>
      </c>
      <c r="I64" s="72" t="s">
        <v>840</v>
      </c>
      <c r="J64" s="71" t="s">
        <v>841</v>
      </c>
      <c r="K64" s="134">
        <v>255.90780000000001</v>
      </c>
      <c r="L64" s="134">
        <v>206.13</v>
      </c>
      <c r="M64" s="134">
        <v>49.777799999999999</v>
      </c>
      <c r="N64" s="127">
        <v>0</v>
      </c>
      <c r="O64" s="5" t="s">
        <v>63</v>
      </c>
      <c r="P64" s="97" t="s">
        <v>1509</v>
      </c>
      <c r="Q64" s="97"/>
      <c r="S64" s="105">
        <f t="shared" si="1"/>
        <v>0</v>
      </c>
      <c r="T64" s="106">
        <f t="shared" si="2"/>
        <v>12.061199999999999</v>
      </c>
    </row>
    <row r="65" spans="1:20" s="35" customFormat="1" ht="158.25" customHeight="1" x14ac:dyDescent="0.15">
      <c r="A65" s="5">
        <f t="shared" si="6"/>
        <v>61</v>
      </c>
      <c r="B65" s="74" t="s">
        <v>848</v>
      </c>
      <c r="C65" s="72" t="s">
        <v>849</v>
      </c>
      <c r="D65" s="75" t="s">
        <v>850</v>
      </c>
      <c r="E65" s="75" t="s">
        <v>34</v>
      </c>
      <c r="F65" s="75" t="s">
        <v>851</v>
      </c>
      <c r="G65" s="75" t="s">
        <v>852</v>
      </c>
      <c r="H65" s="75" t="s">
        <v>247</v>
      </c>
      <c r="I65" s="75" t="s">
        <v>853</v>
      </c>
      <c r="J65" s="90" t="s">
        <v>854</v>
      </c>
      <c r="K65" s="130">
        <v>251</v>
      </c>
      <c r="L65" s="130">
        <v>201</v>
      </c>
      <c r="M65" s="130">
        <v>50</v>
      </c>
      <c r="N65" s="127">
        <f>IF(L65*0.3&gt;M65,M65,L65*0.3)</f>
        <v>50</v>
      </c>
      <c r="O65" s="5" t="s">
        <v>47</v>
      </c>
      <c r="P65" s="97" t="s">
        <v>1515</v>
      </c>
      <c r="Q65" s="97"/>
      <c r="S65" s="105">
        <f t="shared" si="1"/>
        <v>0</v>
      </c>
      <c r="T65" s="106">
        <f t="shared" si="2"/>
        <v>10.299999999999997</v>
      </c>
    </row>
    <row r="66" spans="1:20" s="35" customFormat="1" ht="143.25" customHeight="1" x14ac:dyDescent="0.15">
      <c r="A66" s="5">
        <f t="shared" si="6"/>
        <v>62</v>
      </c>
      <c r="B66" s="74" t="s">
        <v>860</v>
      </c>
      <c r="C66" s="72" t="s">
        <v>849</v>
      </c>
      <c r="D66" s="75" t="s">
        <v>861</v>
      </c>
      <c r="E66" s="75" t="s">
        <v>34</v>
      </c>
      <c r="F66" s="75" t="s">
        <v>862</v>
      </c>
      <c r="G66" s="75" t="s">
        <v>719</v>
      </c>
      <c r="H66" s="75" t="s">
        <v>521</v>
      </c>
      <c r="I66" s="75" t="s">
        <v>486</v>
      </c>
      <c r="J66" s="90" t="s">
        <v>863</v>
      </c>
      <c r="K66" s="130">
        <v>130</v>
      </c>
      <c r="L66" s="130">
        <v>100</v>
      </c>
      <c r="M66" s="130">
        <v>30</v>
      </c>
      <c r="N66" s="127">
        <f>IF(L66*0.3&gt;M66,M66,L66*0.3)</f>
        <v>30</v>
      </c>
      <c r="O66" s="5" t="s">
        <v>47</v>
      </c>
      <c r="P66" s="97" t="s">
        <v>1516</v>
      </c>
      <c r="Q66" s="97"/>
      <c r="S66" s="105">
        <f t="shared" si="1"/>
        <v>0</v>
      </c>
      <c r="T66" s="106">
        <f t="shared" si="2"/>
        <v>0</v>
      </c>
    </row>
    <row r="67" spans="1:20" s="35" customFormat="1" ht="146.25" customHeight="1" x14ac:dyDescent="0.15">
      <c r="A67" s="5">
        <f t="shared" si="6"/>
        <v>63</v>
      </c>
      <c r="B67" s="74" t="s">
        <v>870</v>
      </c>
      <c r="C67" s="72" t="s">
        <v>849</v>
      </c>
      <c r="D67" s="75" t="s">
        <v>871</v>
      </c>
      <c r="E67" s="75" t="s">
        <v>138</v>
      </c>
      <c r="F67" s="75" t="s">
        <v>872</v>
      </c>
      <c r="G67" s="75" t="s">
        <v>873</v>
      </c>
      <c r="H67" s="75" t="s">
        <v>1517</v>
      </c>
      <c r="I67" s="75" t="s">
        <v>875</v>
      </c>
      <c r="J67" s="90" t="s">
        <v>876</v>
      </c>
      <c r="K67" s="130">
        <v>120</v>
      </c>
      <c r="L67" s="130">
        <v>92.31</v>
      </c>
      <c r="M67" s="130">
        <v>27.69</v>
      </c>
      <c r="N67" s="127">
        <f>IF(L67*0.3&gt;M67,M67,L67*0.3)</f>
        <v>27.69</v>
      </c>
      <c r="O67" s="5" t="s">
        <v>47</v>
      </c>
      <c r="P67" s="82" t="s">
        <v>1518</v>
      </c>
      <c r="Q67" s="82"/>
      <c r="R67" s="146" t="s">
        <v>883</v>
      </c>
      <c r="S67" s="105">
        <f t="shared" si="1"/>
        <v>0</v>
      </c>
      <c r="T67" s="106">
        <f t="shared" si="2"/>
        <v>3.0000000000001137E-3</v>
      </c>
    </row>
    <row r="68" spans="1:20" s="35" customFormat="1" ht="81" x14ac:dyDescent="0.15">
      <c r="A68" s="216">
        <f t="shared" si="6"/>
        <v>64</v>
      </c>
      <c r="B68" s="74" t="s">
        <v>884</v>
      </c>
      <c r="C68" s="72" t="s">
        <v>849</v>
      </c>
      <c r="D68" s="211" t="s">
        <v>288</v>
      </c>
      <c r="E68" s="211" t="s">
        <v>34</v>
      </c>
      <c r="F68" s="75" t="s">
        <v>885</v>
      </c>
      <c r="G68" s="75" t="s">
        <v>886</v>
      </c>
      <c r="H68" s="75" t="s">
        <v>53</v>
      </c>
      <c r="I68" s="75" t="s">
        <v>887</v>
      </c>
      <c r="J68" s="90" t="s">
        <v>888</v>
      </c>
      <c r="K68" s="149">
        <f>(926750)/10000</f>
        <v>92.674999999999997</v>
      </c>
      <c r="L68" s="149">
        <v>71.287999999999997</v>
      </c>
      <c r="M68" s="149">
        <v>21.387</v>
      </c>
      <c r="N68" s="141">
        <f>IF(L68*0.3&gt;M68,M68,L68*0.3)</f>
        <v>21.386399999999998</v>
      </c>
      <c r="O68" s="216" t="s">
        <v>47</v>
      </c>
      <c r="P68" s="222" t="s">
        <v>1519</v>
      </c>
      <c r="Q68" s="228"/>
      <c r="S68" s="105">
        <f t="shared" si="1"/>
        <v>0</v>
      </c>
      <c r="T68" s="106">
        <f t="shared" si="2"/>
        <v>-6.0000000000215437E-4</v>
      </c>
    </row>
    <row r="69" spans="1:20" s="35" customFormat="1" ht="96" hidden="1" customHeight="1" x14ac:dyDescent="0.15">
      <c r="A69" s="217"/>
      <c r="B69" s="71" t="s">
        <v>287</v>
      </c>
      <c r="C69" s="72" t="s">
        <v>215</v>
      </c>
      <c r="D69" s="212"/>
      <c r="E69" s="212"/>
      <c r="F69" s="72" t="s">
        <v>289</v>
      </c>
      <c r="G69" s="72" t="s">
        <v>191</v>
      </c>
      <c r="H69" s="72" t="s">
        <v>302</v>
      </c>
      <c r="I69" s="72" t="s">
        <v>290</v>
      </c>
      <c r="J69" s="71" t="s">
        <v>291</v>
      </c>
      <c r="K69" s="128">
        <v>28</v>
      </c>
      <c r="L69" s="128">
        <v>21.54</v>
      </c>
      <c r="M69" s="128">
        <v>6.46</v>
      </c>
      <c r="N69" s="127">
        <f>IF(L69*0.3&gt;M69,M69,L69*0.3)</f>
        <v>6.46</v>
      </c>
      <c r="O69" s="217"/>
      <c r="P69" s="223"/>
      <c r="Q69" s="229"/>
      <c r="R69" s="66"/>
      <c r="S69" s="105">
        <f t="shared" ref="S69:S122" si="7">K69-L69-M69</f>
        <v>0</v>
      </c>
      <c r="T69" s="106">
        <f t="shared" ref="T69:T122" si="8">L69*0.3-M69</f>
        <v>1.9999999999997797E-3</v>
      </c>
    </row>
    <row r="70" spans="1:20" s="35" customFormat="1" ht="147" customHeight="1" x14ac:dyDescent="0.15">
      <c r="A70" s="5">
        <f>ROW()-5</f>
        <v>65</v>
      </c>
      <c r="B70" s="74" t="s">
        <v>890</v>
      </c>
      <c r="C70" s="72" t="s">
        <v>849</v>
      </c>
      <c r="D70" s="75" t="s">
        <v>891</v>
      </c>
      <c r="E70" s="75" t="s">
        <v>138</v>
      </c>
      <c r="F70" s="75" t="s">
        <v>892</v>
      </c>
      <c r="G70" s="75" t="s">
        <v>893</v>
      </c>
      <c r="H70" s="75" t="s">
        <v>366</v>
      </c>
      <c r="I70" s="75" t="s">
        <v>894</v>
      </c>
      <c r="J70" s="90" t="s">
        <v>895</v>
      </c>
      <c r="K70" s="149">
        <v>48.411000000000001</v>
      </c>
      <c r="L70" s="149">
        <v>37.411000000000001</v>
      </c>
      <c r="M70" s="130">
        <v>11</v>
      </c>
      <c r="N70" s="127">
        <v>0</v>
      </c>
      <c r="O70" s="5" t="s">
        <v>63</v>
      </c>
      <c r="P70" s="82" t="s">
        <v>1520</v>
      </c>
      <c r="Q70" s="82"/>
      <c r="S70" s="105">
        <f t="shared" si="7"/>
        <v>0</v>
      </c>
      <c r="T70" s="106">
        <f t="shared" si="8"/>
        <v>0.22330000000000005</v>
      </c>
    </row>
    <row r="71" spans="1:20" s="35" customFormat="1" ht="212.25" customHeight="1" x14ac:dyDescent="0.15">
      <c r="A71" s="5">
        <f t="shared" ref="A71:A81" si="9">ROW()-5</f>
        <v>66</v>
      </c>
      <c r="B71" s="74" t="s">
        <v>903</v>
      </c>
      <c r="C71" s="72" t="s">
        <v>849</v>
      </c>
      <c r="D71" s="75" t="s">
        <v>904</v>
      </c>
      <c r="E71" s="75" t="s">
        <v>138</v>
      </c>
      <c r="F71" s="75" t="s">
        <v>905</v>
      </c>
      <c r="G71" s="75" t="s">
        <v>906</v>
      </c>
      <c r="H71" s="75" t="s">
        <v>907</v>
      </c>
      <c r="I71" s="75" t="s">
        <v>908</v>
      </c>
      <c r="J71" s="90" t="s">
        <v>909</v>
      </c>
      <c r="K71" s="149">
        <v>69.286000000000001</v>
      </c>
      <c r="L71" s="149">
        <v>53.296999999999997</v>
      </c>
      <c r="M71" s="149">
        <v>15.989000000000001</v>
      </c>
      <c r="N71" s="153">
        <f>IF(L71*0.3&gt;M71,M71,L71*0.3)</f>
        <v>15.989000000000001</v>
      </c>
      <c r="O71" s="5" t="s">
        <v>564</v>
      </c>
      <c r="P71" s="82" t="s">
        <v>1457</v>
      </c>
      <c r="Q71" s="101"/>
      <c r="S71" s="105">
        <f t="shared" si="7"/>
        <v>0</v>
      </c>
      <c r="T71" s="106">
        <f t="shared" si="8"/>
        <v>9.9999999997990585E-5</v>
      </c>
    </row>
    <row r="72" spans="1:20" s="35" customFormat="1" ht="150.75" customHeight="1" x14ac:dyDescent="0.15">
      <c r="A72" s="5">
        <f t="shared" si="9"/>
        <v>67</v>
      </c>
      <c r="B72" s="74" t="s">
        <v>916</v>
      </c>
      <c r="C72" s="72" t="s">
        <v>849</v>
      </c>
      <c r="D72" s="75" t="s">
        <v>917</v>
      </c>
      <c r="E72" s="75" t="s">
        <v>138</v>
      </c>
      <c r="F72" s="75" t="s">
        <v>918</v>
      </c>
      <c r="G72" s="75" t="s">
        <v>919</v>
      </c>
      <c r="H72" s="75" t="s">
        <v>1521</v>
      </c>
      <c r="I72" s="75" t="s">
        <v>397</v>
      </c>
      <c r="J72" s="90" t="s">
        <v>921</v>
      </c>
      <c r="K72" s="130">
        <v>28.6</v>
      </c>
      <c r="L72" s="130">
        <v>22</v>
      </c>
      <c r="M72" s="130">
        <v>6.6</v>
      </c>
      <c r="N72" s="127">
        <v>0</v>
      </c>
      <c r="O72" s="5" t="s">
        <v>63</v>
      </c>
      <c r="P72" s="82" t="s">
        <v>1522</v>
      </c>
      <c r="Q72" s="82"/>
      <c r="R72" s="146"/>
      <c r="S72" s="105">
        <f t="shared" si="7"/>
        <v>0</v>
      </c>
      <c r="T72" s="106">
        <f t="shared" si="8"/>
        <v>0</v>
      </c>
    </row>
    <row r="73" spans="1:20" s="35" customFormat="1" ht="148.5" x14ac:dyDescent="0.15">
      <c r="A73" s="5">
        <f t="shared" si="9"/>
        <v>68</v>
      </c>
      <c r="B73" s="74" t="s">
        <v>932</v>
      </c>
      <c r="C73" s="72" t="s">
        <v>849</v>
      </c>
      <c r="D73" s="75" t="s">
        <v>933</v>
      </c>
      <c r="E73" s="75" t="s">
        <v>34</v>
      </c>
      <c r="F73" s="75" t="s">
        <v>934</v>
      </c>
      <c r="G73" s="75" t="s">
        <v>935</v>
      </c>
      <c r="H73" s="75" t="s">
        <v>84</v>
      </c>
      <c r="I73" s="75" t="s">
        <v>39</v>
      </c>
      <c r="J73" s="90" t="s">
        <v>936</v>
      </c>
      <c r="K73" s="130">
        <v>12.8</v>
      </c>
      <c r="L73" s="130">
        <v>9.85</v>
      </c>
      <c r="M73" s="130">
        <v>2.95</v>
      </c>
      <c r="N73" s="127">
        <v>0</v>
      </c>
      <c r="O73" s="5" t="s">
        <v>63</v>
      </c>
      <c r="P73" s="101" t="s">
        <v>150</v>
      </c>
      <c r="Q73" s="101"/>
      <c r="S73" s="105">
        <f t="shared" si="7"/>
        <v>0</v>
      </c>
      <c r="T73" s="106">
        <f t="shared" si="8"/>
        <v>4.9999999999994493E-3</v>
      </c>
    </row>
    <row r="74" spans="1:20" s="35" customFormat="1" ht="167.25" customHeight="1" x14ac:dyDescent="0.15">
      <c r="A74" s="5">
        <f t="shared" si="9"/>
        <v>69</v>
      </c>
      <c r="B74" s="74" t="s">
        <v>943</v>
      </c>
      <c r="C74" s="72" t="s">
        <v>849</v>
      </c>
      <c r="D74" s="75" t="s">
        <v>349</v>
      </c>
      <c r="E74" s="75" t="s">
        <v>34</v>
      </c>
      <c r="F74" s="75" t="s">
        <v>944</v>
      </c>
      <c r="G74" s="75" t="s">
        <v>945</v>
      </c>
      <c r="H74" s="75" t="s">
        <v>53</v>
      </c>
      <c r="I74" s="75" t="s">
        <v>946</v>
      </c>
      <c r="J74" s="90" t="s">
        <v>947</v>
      </c>
      <c r="K74" s="130">
        <v>105</v>
      </c>
      <c r="L74" s="130">
        <v>81</v>
      </c>
      <c r="M74" s="130">
        <v>24</v>
      </c>
      <c r="N74" s="127">
        <v>0</v>
      </c>
      <c r="O74" s="5" t="s">
        <v>63</v>
      </c>
      <c r="P74" s="101" t="s">
        <v>150</v>
      </c>
      <c r="Q74" s="101"/>
      <c r="S74" s="105">
        <f t="shared" si="7"/>
        <v>0</v>
      </c>
      <c r="T74" s="106">
        <f t="shared" si="8"/>
        <v>0.30000000000000071</v>
      </c>
    </row>
    <row r="75" spans="1:20" s="35" customFormat="1" ht="114.75" customHeight="1" x14ac:dyDescent="0.15">
      <c r="A75" s="5">
        <f t="shared" si="9"/>
        <v>70</v>
      </c>
      <c r="B75" s="193" t="s">
        <v>953</v>
      </c>
      <c r="C75" s="76" t="s">
        <v>954</v>
      </c>
      <c r="D75" s="76" t="s">
        <v>955</v>
      </c>
      <c r="E75" s="76" t="s">
        <v>81</v>
      </c>
      <c r="F75" s="76" t="s">
        <v>956</v>
      </c>
      <c r="G75" s="76" t="s">
        <v>957</v>
      </c>
      <c r="H75" s="77" t="s">
        <v>958</v>
      </c>
      <c r="I75" s="76" t="s">
        <v>142</v>
      </c>
      <c r="J75" s="92" t="s">
        <v>959</v>
      </c>
      <c r="K75" s="150">
        <v>195</v>
      </c>
      <c r="L75" s="150">
        <v>150</v>
      </c>
      <c r="M75" s="150">
        <v>45</v>
      </c>
      <c r="N75" s="127">
        <f>IF(L75*0.3&gt;M75,M75,L75*0.3)</f>
        <v>45</v>
      </c>
      <c r="O75" s="5" t="s">
        <v>47</v>
      </c>
      <c r="P75" s="82" t="s">
        <v>967</v>
      </c>
      <c r="Q75" s="82"/>
      <c r="S75" s="105">
        <f t="shared" si="7"/>
        <v>0</v>
      </c>
      <c r="T75" s="106">
        <f t="shared" si="8"/>
        <v>0</v>
      </c>
    </row>
    <row r="76" spans="1:20" s="35" customFormat="1" ht="81" customHeight="1" x14ac:dyDescent="0.15">
      <c r="A76" s="5">
        <f t="shared" si="9"/>
        <v>71</v>
      </c>
      <c r="B76" s="76" t="s">
        <v>968</v>
      </c>
      <c r="C76" s="76" t="s">
        <v>954</v>
      </c>
      <c r="D76" s="76" t="s">
        <v>969</v>
      </c>
      <c r="E76" s="76" t="s">
        <v>138</v>
      </c>
      <c r="F76" s="76" t="s">
        <v>970</v>
      </c>
      <c r="G76" s="76" t="s">
        <v>971</v>
      </c>
      <c r="H76" s="76" t="s">
        <v>53</v>
      </c>
      <c r="I76" s="76" t="s">
        <v>142</v>
      </c>
      <c r="J76" s="92" t="s">
        <v>972</v>
      </c>
      <c r="K76" s="150">
        <v>26</v>
      </c>
      <c r="L76" s="150">
        <v>20</v>
      </c>
      <c r="M76" s="150">
        <v>6</v>
      </c>
      <c r="N76" s="127">
        <v>0</v>
      </c>
      <c r="O76" s="5" t="s">
        <v>63</v>
      </c>
      <c r="P76" s="101" t="s">
        <v>979</v>
      </c>
      <c r="Q76" s="101"/>
      <c r="S76" s="105">
        <f t="shared" si="7"/>
        <v>0</v>
      </c>
      <c r="T76" s="106">
        <f t="shared" si="8"/>
        <v>0</v>
      </c>
    </row>
    <row r="77" spans="1:20" s="35" customFormat="1" ht="65.25" customHeight="1" x14ac:dyDescent="0.15">
      <c r="A77" s="5">
        <f t="shared" si="9"/>
        <v>72</v>
      </c>
      <c r="B77" s="76" t="s">
        <v>1523</v>
      </c>
      <c r="C77" s="76" t="s">
        <v>954</v>
      </c>
      <c r="D77" s="76" t="s">
        <v>981</v>
      </c>
      <c r="E77" s="76" t="s">
        <v>244</v>
      </c>
      <c r="F77" s="76" t="s">
        <v>982</v>
      </c>
      <c r="G77" s="76" t="s">
        <v>983</v>
      </c>
      <c r="H77" s="76" t="s">
        <v>53</v>
      </c>
      <c r="I77" s="76" t="s">
        <v>181</v>
      </c>
      <c r="J77" s="92" t="s">
        <v>984</v>
      </c>
      <c r="K77" s="150">
        <v>38.979999999999997</v>
      </c>
      <c r="L77" s="150">
        <v>33.130000000000003</v>
      </c>
      <c r="M77" s="150">
        <v>5.85</v>
      </c>
      <c r="N77" s="127">
        <f>IF(L77*0.3&gt;M77,M77,L77*0.3)</f>
        <v>5.85</v>
      </c>
      <c r="O77" s="5" t="s">
        <v>47</v>
      </c>
      <c r="P77" s="82" t="s">
        <v>1467</v>
      </c>
      <c r="Q77" s="82"/>
      <c r="S77" s="105">
        <f t="shared" si="7"/>
        <v>0</v>
      </c>
      <c r="T77" s="106">
        <f t="shared" si="8"/>
        <v>4.0890000000000004</v>
      </c>
    </row>
    <row r="78" spans="1:20" s="35" customFormat="1" ht="150" customHeight="1" x14ac:dyDescent="0.15">
      <c r="A78" s="5">
        <f t="shared" si="9"/>
        <v>73</v>
      </c>
      <c r="B78" s="76" t="s">
        <v>1524</v>
      </c>
      <c r="C78" s="76" t="s">
        <v>954</v>
      </c>
      <c r="D78" s="76" t="s">
        <v>992</v>
      </c>
      <c r="E78" s="76" t="s">
        <v>244</v>
      </c>
      <c r="F78" s="76" t="s">
        <v>993</v>
      </c>
      <c r="G78" s="76" t="s">
        <v>994</v>
      </c>
      <c r="H78" s="76" t="s">
        <v>97</v>
      </c>
      <c r="I78" s="76" t="s">
        <v>995</v>
      </c>
      <c r="J78" s="92" t="s">
        <v>996</v>
      </c>
      <c r="K78" s="151">
        <v>14.5154</v>
      </c>
      <c r="L78" s="151">
        <v>11.5154</v>
      </c>
      <c r="M78" s="150">
        <v>3</v>
      </c>
      <c r="N78" s="127">
        <v>0</v>
      </c>
      <c r="O78" s="5" t="s">
        <v>63</v>
      </c>
      <c r="P78" s="82" t="s">
        <v>529</v>
      </c>
      <c r="Q78" s="82"/>
      <c r="S78" s="105">
        <f t="shared" si="7"/>
        <v>0</v>
      </c>
      <c r="T78" s="106">
        <f t="shared" si="8"/>
        <v>0.4546199999999998</v>
      </c>
    </row>
    <row r="79" spans="1:20" s="35" customFormat="1" ht="144.75" customHeight="1" x14ac:dyDescent="0.15">
      <c r="A79" s="5">
        <f t="shared" si="9"/>
        <v>74</v>
      </c>
      <c r="B79" s="76" t="s">
        <v>1525</v>
      </c>
      <c r="C79" s="76" t="s">
        <v>954</v>
      </c>
      <c r="D79" s="76" t="s">
        <v>1004</v>
      </c>
      <c r="E79" s="76" t="s">
        <v>138</v>
      </c>
      <c r="F79" s="76" t="s">
        <v>1005</v>
      </c>
      <c r="G79" s="76" t="s">
        <v>1006</v>
      </c>
      <c r="H79" s="76" t="s">
        <v>302</v>
      </c>
      <c r="I79" s="76" t="s">
        <v>1007</v>
      </c>
      <c r="J79" s="92" t="s">
        <v>1008</v>
      </c>
      <c r="K79" s="150">
        <v>36</v>
      </c>
      <c r="L79" s="150">
        <v>27.7</v>
      </c>
      <c r="M79" s="150">
        <v>8.3000000000000007</v>
      </c>
      <c r="N79" s="127">
        <v>0</v>
      </c>
      <c r="O79" s="5" t="s">
        <v>63</v>
      </c>
      <c r="P79" s="82" t="s">
        <v>1526</v>
      </c>
      <c r="Q79" s="82"/>
      <c r="S79" s="105">
        <f t="shared" si="7"/>
        <v>0</v>
      </c>
      <c r="T79" s="106">
        <f t="shared" si="8"/>
        <v>9.9999999999980105E-3</v>
      </c>
    </row>
    <row r="80" spans="1:20" s="35" customFormat="1" ht="145.5" customHeight="1" x14ac:dyDescent="0.15">
      <c r="A80" s="5">
        <f t="shared" si="9"/>
        <v>75</v>
      </c>
      <c r="B80" s="72" t="s">
        <v>1014</v>
      </c>
      <c r="C80" s="72" t="s">
        <v>1015</v>
      </c>
      <c r="D80" s="72" t="s">
        <v>1016</v>
      </c>
      <c r="E80" s="72" t="s">
        <v>138</v>
      </c>
      <c r="F80" s="72" t="s">
        <v>1017</v>
      </c>
      <c r="G80" s="72" t="s">
        <v>1018</v>
      </c>
      <c r="H80" s="72" t="s">
        <v>1527</v>
      </c>
      <c r="I80" s="72" t="s">
        <v>1021</v>
      </c>
      <c r="J80" s="87" t="s">
        <v>1022</v>
      </c>
      <c r="K80" s="128">
        <v>19.2</v>
      </c>
      <c r="L80" s="128">
        <v>16</v>
      </c>
      <c r="M80" s="128">
        <v>3.2</v>
      </c>
      <c r="N80" s="127">
        <f>IF(L80*0.3&gt;M80,M80,L80*0.3)</f>
        <v>3.2</v>
      </c>
      <c r="O80" s="5" t="s">
        <v>47</v>
      </c>
      <c r="P80" s="82" t="s">
        <v>1528</v>
      </c>
      <c r="Q80" s="82"/>
      <c r="S80" s="105">
        <f t="shared" si="7"/>
        <v>0</v>
      </c>
      <c r="T80" s="106">
        <f t="shared" si="8"/>
        <v>1.5999999999999996</v>
      </c>
    </row>
    <row r="81" spans="1:20" s="35" customFormat="1" ht="129.75" customHeight="1" x14ac:dyDescent="0.15">
      <c r="A81" s="216">
        <f t="shared" si="9"/>
        <v>76</v>
      </c>
      <c r="B81" s="72" t="s">
        <v>1029</v>
      </c>
      <c r="C81" s="72" t="s">
        <v>1015</v>
      </c>
      <c r="D81" s="202" t="s">
        <v>189</v>
      </c>
      <c r="E81" s="202" t="s">
        <v>34</v>
      </c>
      <c r="F81" s="72" t="s">
        <v>1030</v>
      </c>
      <c r="G81" s="72" t="s">
        <v>1031</v>
      </c>
      <c r="H81" s="72" t="s">
        <v>1032</v>
      </c>
      <c r="I81" s="72" t="s">
        <v>486</v>
      </c>
      <c r="J81" s="87" t="s">
        <v>1033</v>
      </c>
      <c r="K81" s="128">
        <v>130</v>
      </c>
      <c r="L81" s="128">
        <v>100</v>
      </c>
      <c r="M81" s="128">
        <v>30</v>
      </c>
      <c r="N81" s="127">
        <f>IF(L81*0.3&gt;M81,M81,L81*0.3)</f>
        <v>30</v>
      </c>
      <c r="O81" s="216" t="s">
        <v>47</v>
      </c>
      <c r="P81" s="224" t="s">
        <v>1529</v>
      </c>
      <c r="Q81" s="220"/>
      <c r="S81" s="105">
        <f t="shared" si="7"/>
        <v>0</v>
      </c>
      <c r="T81" s="106">
        <f t="shared" si="8"/>
        <v>0</v>
      </c>
    </row>
    <row r="82" spans="1:20" s="66" customFormat="1" ht="102.75" hidden="1" customHeight="1" x14ac:dyDescent="0.15">
      <c r="A82" s="217"/>
      <c r="B82" s="70" t="s">
        <v>1530</v>
      </c>
      <c r="C82" s="72" t="s">
        <v>136</v>
      </c>
      <c r="D82" s="203"/>
      <c r="E82" s="203"/>
      <c r="F82" s="72" t="s">
        <v>190</v>
      </c>
      <c r="G82" s="72" t="s">
        <v>191</v>
      </c>
      <c r="H82" s="72" t="s">
        <v>192</v>
      </c>
      <c r="I82" s="72" t="s">
        <v>142</v>
      </c>
      <c r="J82" s="71" t="s">
        <v>193</v>
      </c>
      <c r="K82" s="128">
        <v>38.4</v>
      </c>
      <c r="L82" s="128">
        <v>29.54</v>
      </c>
      <c r="M82" s="128">
        <v>8.86</v>
      </c>
      <c r="N82" s="127">
        <f>IF(L82*0.3&gt;M82,M82,L82*0.3)</f>
        <v>8.86</v>
      </c>
      <c r="O82" s="217"/>
      <c r="P82" s="225"/>
      <c r="Q82" s="221"/>
      <c r="S82" s="105">
        <f t="shared" si="7"/>
        <v>0</v>
      </c>
      <c r="T82" s="106">
        <f t="shared" si="8"/>
        <v>2.0000000000006679E-3</v>
      </c>
    </row>
    <row r="83" spans="1:20" s="35" customFormat="1" ht="108" x14ac:dyDescent="0.15">
      <c r="A83" s="5">
        <f>ROW()-6</f>
        <v>77</v>
      </c>
      <c r="B83" s="187" t="s">
        <v>1039</v>
      </c>
      <c r="C83" s="72" t="s">
        <v>1015</v>
      </c>
      <c r="D83" s="72" t="s">
        <v>1040</v>
      </c>
      <c r="E83" s="72" t="s">
        <v>138</v>
      </c>
      <c r="F83" s="72" t="s">
        <v>1041</v>
      </c>
      <c r="G83" s="72" t="s">
        <v>1042</v>
      </c>
      <c r="H83" s="72" t="s">
        <v>111</v>
      </c>
      <c r="I83" s="72" t="s">
        <v>1043</v>
      </c>
      <c r="J83" s="87" t="s">
        <v>1044</v>
      </c>
      <c r="K83" s="128">
        <v>15.6</v>
      </c>
      <c r="L83" s="128">
        <v>12</v>
      </c>
      <c r="M83" s="128">
        <v>3.6</v>
      </c>
      <c r="N83" s="127">
        <f>IF(L83*0.3&gt;M83,M83,L83*0.3)</f>
        <v>3.5999999999999996</v>
      </c>
      <c r="O83" s="5" t="s">
        <v>47</v>
      </c>
      <c r="P83" s="82" t="s">
        <v>1531</v>
      </c>
      <c r="Q83" s="82"/>
      <c r="S83" s="105">
        <f t="shared" si="7"/>
        <v>0</v>
      </c>
      <c r="T83" s="106">
        <f t="shared" si="8"/>
        <v>0</v>
      </c>
    </row>
    <row r="84" spans="1:20" s="35" customFormat="1" ht="133.5" customHeight="1" x14ac:dyDescent="0.15">
      <c r="A84" s="5">
        <f>ROW()-6</f>
        <v>78</v>
      </c>
      <c r="B84" s="72" t="s">
        <v>1050</v>
      </c>
      <c r="C84" s="72" t="s">
        <v>1015</v>
      </c>
      <c r="D84" s="72" t="s">
        <v>1051</v>
      </c>
      <c r="E84" s="72" t="s">
        <v>81</v>
      </c>
      <c r="F84" s="72" t="s">
        <v>1052</v>
      </c>
      <c r="G84" s="72" t="s">
        <v>1532</v>
      </c>
      <c r="H84" s="72" t="s">
        <v>1533</v>
      </c>
      <c r="I84" s="72" t="s">
        <v>595</v>
      </c>
      <c r="J84" s="87" t="s">
        <v>1055</v>
      </c>
      <c r="K84" s="128">
        <v>177</v>
      </c>
      <c r="L84" s="128">
        <v>142</v>
      </c>
      <c r="M84" s="128">
        <v>35</v>
      </c>
      <c r="N84" s="127">
        <f>IF(L84*0.3&gt;M84,M84,L84*0.3)</f>
        <v>35</v>
      </c>
      <c r="O84" s="5" t="s">
        <v>47</v>
      </c>
      <c r="P84" s="82" t="s">
        <v>1534</v>
      </c>
      <c r="Q84" s="82"/>
      <c r="S84" s="105">
        <f t="shared" si="7"/>
        <v>0</v>
      </c>
      <c r="T84" s="106">
        <f t="shared" si="8"/>
        <v>7.6000000000000014</v>
      </c>
    </row>
    <row r="85" spans="1:20" s="35" customFormat="1" ht="102.75" customHeight="1" x14ac:dyDescent="0.15">
      <c r="A85" s="5">
        <f>ROW()-6</f>
        <v>79</v>
      </c>
      <c r="B85" s="72" t="s">
        <v>1062</v>
      </c>
      <c r="C85" s="72" t="s">
        <v>1015</v>
      </c>
      <c r="D85" s="72" t="s">
        <v>1051</v>
      </c>
      <c r="E85" s="72" t="s">
        <v>81</v>
      </c>
      <c r="F85" s="72" t="s">
        <v>1063</v>
      </c>
      <c r="G85" s="72" t="s">
        <v>218</v>
      </c>
      <c r="H85" s="72" t="s">
        <v>264</v>
      </c>
      <c r="I85" s="72" t="s">
        <v>1043</v>
      </c>
      <c r="J85" s="87" t="s">
        <v>1066</v>
      </c>
      <c r="K85" s="128">
        <v>55</v>
      </c>
      <c r="L85" s="128">
        <v>43</v>
      </c>
      <c r="M85" s="128">
        <v>12</v>
      </c>
      <c r="N85" s="127">
        <v>0</v>
      </c>
      <c r="O85" s="5" t="s">
        <v>63</v>
      </c>
      <c r="P85" s="82" t="s">
        <v>1511</v>
      </c>
      <c r="Q85" s="82"/>
      <c r="S85" s="105">
        <f t="shared" si="7"/>
        <v>0</v>
      </c>
      <c r="T85" s="106">
        <f t="shared" si="8"/>
        <v>0.90000000000000036</v>
      </c>
    </row>
    <row r="86" spans="1:20" s="35" customFormat="1" ht="131.25" customHeight="1" x14ac:dyDescent="0.15">
      <c r="A86" s="5">
        <f>ROW()-6</f>
        <v>80</v>
      </c>
      <c r="B86" s="72" t="s">
        <v>1535</v>
      </c>
      <c r="C86" s="72" t="s">
        <v>1069</v>
      </c>
      <c r="D86" s="72" t="s">
        <v>1070</v>
      </c>
      <c r="E86" s="72" t="s">
        <v>81</v>
      </c>
      <c r="F86" s="72" t="s">
        <v>1071</v>
      </c>
      <c r="G86" s="72" t="s">
        <v>1072</v>
      </c>
      <c r="H86" s="72" t="s">
        <v>53</v>
      </c>
      <c r="I86" s="72" t="s">
        <v>39</v>
      </c>
      <c r="J86" s="71" t="s">
        <v>1073</v>
      </c>
      <c r="K86" s="128">
        <v>130</v>
      </c>
      <c r="L86" s="128">
        <v>100</v>
      </c>
      <c r="M86" s="128">
        <v>30</v>
      </c>
      <c r="N86" s="127">
        <f t="shared" ref="N86:N92" si="10">IF(L86*0.3&gt;M86,M86,L86*0.3)</f>
        <v>30</v>
      </c>
      <c r="O86" s="99" t="s">
        <v>47</v>
      </c>
      <c r="P86" s="97" t="s">
        <v>1536</v>
      </c>
      <c r="Q86" s="97"/>
      <c r="S86" s="105">
        <f t="shared" si="7"/>
        <v>0</v>
      </c>
      <c r="T86" s="106">
        <f t="shared" si="8"/>
        <v>0</v>
      </c>
    </row>
    <row r="87" spans="1:20" s="35" customFormat="1" ht="53.25" customHeight="1" x14ac:dyDescent="0.15">
      <c r="A87" s="216">
        <f>ROW()-6</f>
        <v>81</v>
      </c>
      <c r="B87" s="220" t="s">
        <v>1537</v>
      </c>
      <c r="C87" s="202" t="s">
        <v>1069</v>
      </c>
      <c r="D87" s="202" t="s">
        <v>1082</v>
      </c>
      <c r="E87" s="202" t="s">
        <v>34</v>
      </c>
      <c r="F87" s="72" t="s">
        <v>1083</v>
      </c>
      <c r="G87" s="72" t="s">
        <v>957</v>
      </c>
      <c r="H87" s="72" t="s">
        <v>409</v>
      </c>
      <c r="I87" s="72" t="s">
        <v>168</v>
      </c>
      <c r="J87" s="71" t="s">
        <v>1085</v>
      </c>
      <c r="K87" s="128">
        <v>10</v>
      </c>
      <c r="L87" s="128">
        <v>7.7</v>
      </c>
      <c r="M87" s="128">
        <v>2.2999999999999998</v>
      </c>
      <c r="N87" s="127">
        <f t="shared" si="10"/>
        <v>2.2999999999999998</v>
      </c>
      <c r="O87" s="205" t="s">
        <v>47</v>
      </c>
      <c r="P87" s="210" t="s">
        <v>1538</v>
      </c>
      <c r="Q87" s="220"/>
      <c r="S87" s="105">
        <f t="shared" si="7"/>
        <v>0</v>
      </c>
      <c r="T87" s="106">
        <f t="shared" si="8"/>
        <v>1.0000000000000231E-2</v>
      </c>
    </row>
    <row r="88" spans="1:20" s="35" customFormat="1" ht="54" x14ac:dyDescent="0.15">
      <c r="A88" s="217"/>
      <c r="B88" s="221"/>
      <c r="C88" s="203"/>
      <c r="D88" s="203"/>
      <c r="E88" s="203"/>
      <c r="F88" s="72" t="s">
        <v>1093</v>
      </c>
      <c r="G88" s="72" t="s">
        <v>1094</v>
      </c>
      <c r="H88" s="72" t="s">
        <v>53</v>
      </c>
      <c r="I88" s="72" t="s">
        <v>168</v>
      </c>
      <c r="J88" s="71" t="s">
        <v>1095</v>
      </c>
      <c r="K88" s="128">
        <v>28</v>
      </c>
      <c r="L88" s="128">
        <v>21.55</v>
      </c>
      <c r="M88" s="128">
        <v>6.45</v>
      </c>
      <c r="N88" s="127">
        <f t="shared" si="10"/>
        <v>6.45</v>
      </c>
      <c r="O88" s="205"/>
      <c r="P88" s="210"/>
      <c r="Q88" s="221"/>
      <c r="S88" s="105">
        <f t="shared" si="7"/>
        <v>0</v>
      </c>
      <c r="T88" s="106">
        <f t="shared" si="8"/>
        <v>1.499999999999968E-2</v>
      </c>
    </row>
    <row r="89" spans="1:20" s="2" customFormat="1" ht="104.25" customHeight="1" x14ac:dyDescent="0.15">
      <c r="A89" s="6">
        <f t="shared" ref="A89:A104" si="11">ROW()-7</f>
        <v>82</v>
      </c>
      <c r="B89" s="4" t="s">
        <v>1539</v>
      </c>
      <c r="C89" s="4" t="s">
        <v>1069</v>
      </c>
      <c r="D89" s="4" t="s">
        <v>1097</v>
      </c>
      <c r="E89" s="4" t="s">
        <v>34</v>
      </c>
      <c r="F89" s="4" t="s">
        <v>1098</v>
      </c>
      <c r="G89" s="4" t="s">
        <v>1099</v>
      </c>
      <c r="H89" s="4" t="s">
        <v>53</v>
      </c>
      <c r="I89" s="4" t="s">
        <v>168</v>
      </c>
      <c r="J89" s="8" t="s">
        <v>1100</v>
      </c>
      <c r="K89" s="10">
        <v>250</v>
      </c>
      <c r="L89" s="10">
        <v>200</v>
      </c>
      <c r="M89" s="10">
        <v>50</v>
      </c>
      <c r="N89" s="13">
        <f t="shared" si="10"/>
        <v>50</v>
      </c>
      <c r="O89" s="19" t="s">
        <v>47</v>
      </c>
      <c r="P89" s="20" t="s">
        <v>1540</v>
      </c>
      <c r="Q89" s="20" t="s">
        <v>1541</v>
      </c>
      <c r="S89" s="32">
        <f t="shared" si="7"/>
        <v>0</v>
      </c>
      <c r="T89" s="33">
        <f t="shared" si="8"/>
        <v>10</v>
      </c>
    </row>
    <row r="90" spans="1:20" s="35" customFormat="1" ht="123.75" customHeight="1" x14ac:dyDescent="0.15">
      <c r="A90" s="7">
        <f t="shared" si="11"/>
        <v>83</v>
      </c>
      <c r="B90" s="187" t="s">
        <v>1108</v>
      </c>
      <c r="C90" s="72" t="s">
        <v>1069</v>
      </c>
      <c r="D90" s="72" t="s">
        <v>1109</v>
      </c>
      <c r="E90" s="72" t="s">
        <v>34</v>
      </c>
      <c r="F90" s="72" t="s">
        <v>1110</v>
      </c>
      <c r="G90" s="72" t="s">
        <v>1111</v>
      </c>
      <c r="H90" s="72" t="s">
        <v>97</v>
      </c>
      <c r="I90" s="72" t="s">
        <v>1112</v>
      </c>
      <c r="J90" s="71" t="s">
        <v>1113</v>
      </c>
      <c r="K90" s="128">
        <v>96.03</v>
      </c>
      <c r="L90" s="128">
        <v>73.87</v>
      </c>
      <c r="M90" s="128">
        <v>22.16</v>
      </c>
      <c r="N90" s="127">
        <f t="shared" si="10"/>
        <v>22.16</v>
      </c>
      <c r="O90" s="99" t="s">
        <v>47</v>
      </c>
      <c r="P90" s="97" t="s">
        <v>1542</v>
      </c>
      <c r="Q90" s="97"/>
      <c r="S90" s="105">
        <f t="shared" si="7"/>
        <v>0</v>
      </c>
      <c r="T90" s="106">
        <f t="shared" si="8"/>
        <v>1.0000000000012221E-3</v>
      </c>
    </row>
    <row r="91" spans="1:20" s="35" customFormat="1" ht="132" customHeight="1" x14ac:dyDescent="0.15">
      <c r="A91" s="7">
        <f t="shared" si="11"/>
        <v>84</v>
      </c>
      <c r="B91" s="187" t="s">
        <v>1120</v>
      </c>
      <c r="C91" s="72" t="s">
        <v>1069</v>
      </c>
      <c r="D91" s="72" t="s">
        <v>1109</v>
      </c>
      <c r="E91" s="72" t="s">
        <v>34</v>
      </c>
      <c r="F91" s="72" t="s">
        <v>1121</v>
      </c>
      <c r="G91" s="72" t="s">
        <v>277</v>
      </c>
      <c r="H91" s="72" t="s">
        <v>53</v>
      </c>
      <c r="I91" s="72" t="s">
        <v>39</v>
      </c>
      <c r="J91" s="71" t="s">
        <v>1122</v>
      </c>
      <c r="K91" s="128">
        <v>85</v>
      </c>
      <c r="L91" s="128">
        <v>66</v>
      </c>
      <c r="M91" s="128">
        <v>19</v>
      </c>
      <c r="N91" s="127">
        <f t="shared" si="10"/>
        <v>19</v>
      </c>
      <c r="O91" s="99" t="s">
        <v>47</v>
      </c>
      <c r="P91" s="97" t="s">
        <v>1543</v>
      </c>
      <c r="Q91" s="97"/>
      <c r="S91" s="105">
        <f t="shared" si="7"/>
        <v>0</v>
      </c>
      <c r="T91" s="106">
        <f t="shared" si="8"/>
        <v>0.80000000000000071</v>
      </c>
    </row>
    <row r="92" spans="1:20" s="35" customFormat="1" ht="113.25" customHeight="1" x14ac:dyDescent="0.15">
      <c r="A92" s="7">
        <f t="shared" si="11"/>
        <v>85</v>
      </c>
      <c r="B92" s="72" t="s">
        <v>1125</v>
      </c>
      <c r="C92" s="72" t="s">
        <v>1069</v>
      </c>
      <c r="D92" s="72" t="s">
        <v>1109</v>
      </c>
      <c r="E92" s="72" t="s">
        <v>34</v>
      </c>
      <c r="F92" s="72" t="s">
        <v>1126</v>
      </c>
      <c r="G92" s="72" t="s">
        <v>1127</v>
      </c>
      <c r="H92" s="72" t="s">
        <v>97</v>
      </c>
      <c r="I92" s="72" t="s">
        <v>1128</v>
      </c>
      <c r="J92" s="71" t="s">
        <v>1129</v>
      </c>
      <c r="K92" s="128">
        <v>41.6</v>
      </c>
      <c r="L92" s="128">
        <v>32</v>
      </c>
      <c r="M92" s="128">
        <v>9.6</v>
      </c>
      <c r="N92" s="127">
        <f t="shared" si="10"/>
        <v>9.6</v>
      </c>
      <c r="O92" s="99" t="s">
        <v>47</v>
      </c>
      <c r="P92" s="90" t="s">
        <v>1544</v>
      </c>
      <c r="Q92" s="90"/>
      <c r="R92" s="146" t="s">
        <v>1133</v>
      </c>
      <c r="S92" s="105">
        <f t="shared" si="7"/>
        <v>0</v>
      </c>
      <c r="T92" s="106">
        <f t="shared" si="8"/>
        <v>0</v>
      </c>
    </row>
    <row r="93" spans="1:20" s="35" customFormat="1" ht="92.25" customHeight="1" x14ac:dyDescent="0.15">
      <c r="A93" s="7">
        <f t="shared" si="11"/>
        <v>86</v>
      </c>
      <c r="B93" s="187" t="s">
        <v>1134</v>
      </c>
      <c r="C93" s="72" t="s">
        <v>1069</v>
      </c>
      <c r="D93" s="72" t="s">
        <v>1109</v>
      </c>
      <c r="E93" s="72" t="s">
        <v>34</v>
      </c>
      <c r="F93" s="72" t="s">
        <v>1135</v>
      </c>
      <c r="G93" s="72" t="s">
        <v>545</v>
      </c>
      <c r="H93" s="72" t="s">
        <v>53</v>
      </c>
      <c r="I93" s="72" t="s">
        <v>1136</v>
      </c>
      <c r="J93" s="71" t="s">
        <v>1137</v>
      </c>
      <c r="K93" s="134">
        <v>35.856000000000002</v>
      </c>
      <c r="L93" s="134">
        <v>27.581499999999998</v>
      </c>
      <c r="M93" s="134">
        <v>8.2739999999999991</v>
      </c>
      <c r="N93" s="127">
        <v>0</v>
      </c>
      <c r="O93" s="99" t="s">
        <v>63</v>
      </c>
      <c r="P93" s="90" t="s">
        <v>636</v>
      </c>
      <c r="Q93" s="90"/>
      <c r="S93" s="105">
        <f t="shared" si="7"/>
        <v>5.0000000000416378E-4</v>
      </c>
      <c r="T93" s="106">
        <f t="shared" si="8"/>
        <v>4.500000000007276E-4</v>
      </c>
    </row>
    <row r="94" spans="1:20" s="35" customFormat="1" ht="81.75" customHeight="1" x14ac:dyDescent="0.15">
      <c r="A94" s="7">
        <f t="shared" si="11"/>
        <v>87</v>
      </c>
      <c r="B94" s="72" t="s">
        <v>1150</v>
      </c>
      <c r="C94" s="72" t="s">
        <v>1069</v>
      </c>
      <c r="D94" s="72" t="s">
        <v>1140</v>
      </c>
      <c r="E94" s="72" t="s">
        <v>138</v>
      </c>
      <c r="F94" s="72" t="s">
        <v>1151</v>
      </c>
      <c r="G94" s="72" t="s">
        <v>1152</v>
      </c>
      <c r="H94" s="72" t="s">
        <v>1153</v>
      </c>
      <c r="I94" s="72" t="s">
        <v>168</v>
      </c>
      <c r="J94" s="71" t="s">
        <v>1154</v>
      </c>
      <c r="K94" s="128">
        <v>320</v>
      </c>
      <c r="L94" s="128">
        <v>270</v>
      </c>
      <c r="M94" s="128">
        <v>50</v>
      </c>
      <c r="N94" s="127">
        <v>0</v>
      </c>
      <c r="O94" s="99" t="s">
        <v>63</v>
      </c>
      <c r="P94" s="90" t="s">
        <v>1545</v>
      </c>
      <c r="Q94" s="90"/>
      <c r="R94" s="154"/>
      <c r="S94" s="105">
        <f t="shared" si="7"/>
        <v>0</v>
      </c>
      <c r="T94" s="106">
        <f t="shared" si="8"/>
        <v>31</v>
      </c>
    </row>
    <row r="95" spans="1:20" s="35" customFormat="1" ht="113.25" customHeight="1" x14ac:dyDescent="0.15">
      <c r="A95" s="7">
        <f>ROW(D95)-7</f>
        <v>88</v>
      </c>
      <c r="B95" s="187" t="s">
        <v>1156</v>
      </c>
      <c r="C95" s="72" t="s">
        <v>1069</v>
      </c>
      <c r="D95" s="72" t="s">
        <v>1157</v>
      </c>
      <c r="E95" s="72" t="s">
        <v>138</v>
      </c>
      <c r="F95" s="72" t="s">
        <v>1158</v>
      </c>
      <c r="G95" s="72" t="s">
        <v>1159</v>
      </c>
      <c r="H95" s="72" t="s">
        <v>521</v>
      </c>
      <c r="I95" s="72" t="s">
        <v>486</v>
      </c>
      <c r="J95" s="71" t="s">
        <v>1160</v>
      </c>
      <c r="K95" s="128">
        <v>60</v>
      </c>
      <c r="L95" s="128">
        <v>46.2</v>
      </c>
      <c r="M95" s="128">
        <v>13.8</v>
      </c>
      <c r="N95" s="127">
        <v>0</v>
      </c>
      <c r="O95" s="99" t="s">
        <v>63</v>
      </c>
      <c r="P95" s="90" t="s">
        <v>1546</v>
      </c>
      <c r="Q95" s="90"/>
      <c r="R95" s="66"/>
      <c r="S95" s="105">
        <f t="shared" si="7"/>
        <v>0</v>
      </c>
      <c r="T95" s="106">
        <f t="shared" si="8"/>
        <v>6.0000000000000497E-2</v>
      </c>
    </row>
    <row r="96" spans="1:20" s="35" customFormat="1" ht="101.25" customHeight="1" x14ac:dyDescent="0.15">
      <c r="A96" s="7">
        <f t="shared" si="11"/>
        <v>89</v>
      </c>
      <c r="B96" s="187" t="s">
        <v>1167</v>
      </c>
      <c r="C96" s="72" t="s">
        <v>1069</v>
      </c>
      <c r="D96" s="72" t="s">
        <v>1168</v>
      </c>
      <c r="E96" s="72" t="s">
        <v>34</v>
      </c>
      <c r="F96" s="72" t="s">
        <v>1169</v>
      </c>
      <c r="G96" s="72" t="s">
        <v>124</v>
      </c>
      <c r="H96" s="72" t="s">
        <v>53</v>
      </c>
      <c r="I96" s="72" t="s">
        <v>1170</v>
      </c>
      <c r="J96" s="71" t="s">
        <v>1171</v>
      </c>
      <c r="K96" s="134">
        <v>24.236899999999999</v>
      </c>
      <c r="L96" s="134">
        <v>24.236899999999999</v>
      </c>
      <c r="M96" s="128">
        <v>0</v>
      </c>
      <c r="N96" s="127">
        <f>IF(L96*0.3&gt;M96,M96,L96*0.3)</f>
        <v>0</v>
      </c>
      <c r="O96" s="99" t="s">
        <v>1177</v>
      </c>
      <c r="P96" s="90" t="s">
        <v>1178</v>
      </c>
      <c r="Q96" s="90"/>
      <c r="S96" s="105">
        <f t="shared" si="7"/>
        <v>0</v>
      </c>
      <c r="T96" s="106">
        <f t="shared" si="8"/>
        <v>7.271069999999999</v>
      </c>
    </row>
    <row r="97" spans="1:20" s="35" customFormat="1" ht="107.25" customHeight="1" x14ac:dyDescent="0.15">
      <c r="A97" s="7">
        <f t="shared" si="11"/>
        <v>90</v>
      </c>
      <c r="B97" s="72" t="s">
        <v>1547</v>
      </c>
      <c r="C97" s="72" t="s">
        <v>1069</v>
      </c>
      <c r="D97" s="72" t="s">
        <v>1180</v>
      </c>
      <c r="E97" s="72" t="s">
        <v>34</v>
      </c>
      <c r="F97" s="72" t="s">
        <v>1181</v>
      </c>
      <c r="G97" s="72" t="s">
        <v>1182</v>
      </c>
      <c r="H97" s="72" t="s">
        <v>302</v>
      </c>
      <c r="I97" s="72" t="s">
        <v>1183</v>
      </c>
      <c r="J97" s="71" t="s">
        <v>1184</v>
      </c>
      <c r="K97" s="128">
        <v>25</v>
      </c>
      <c r="L97" s="128" t="s">
        <v>1185</v>
      </c>
      <c r="M97" s="128">
        <v>0</v>
      </c>
      <c r="N97" s="127">
        <v>0</v>
      </c>
      <c r="O97" s="99" t="s">
        <v>1177</v>
      </c>
      <c r="P97" s="90" t="s">
        <v>1178</v>
      </c>
      <c r="Q97" s="90"/>
      <c r="S97" s="105" t="e">
        <f t="shared" si="7"/>
        <v>#VALUE!</v>
      </c>
      <c r="T97" s="106" t="e">
        <f t="shared" si="8"/>
        <v>#VALUE!</v>
      </c>
    </row>
    <row r="98" spans="1:20" s="35" customFormat="1" ht="121.5" customHeight="1" x14ac:dyDescent="0.15">
      <c r="A98" s="7">
        <f t="shared" si="11"/>
        <v>91</v>
      </c>
      <c r="B98" s="72" t="s">
        <v>1205</v>
      </c>
      <c r="C98" s="72" t="s">
        <v>1069</v>
      </c>
      <c r="D98" s="72" t="s">
        <v>1206</v>
      </c>
      <c r="E98" s="72" t="s">
        <v>34</v>
      </c>
      <c r="F98" s="72" t="s">
        <v>1207</v>
      </c>
      <c r="G98" s="72" t="s">
        <v>124</v>
      </c>
      <c r="H98" s="72" t="s">
        <v>1208</v>
      </c>
      <c r="I98" s="72" t="s">
        <v>1548</v>
      </c>
      <c r="J98" s="71" t="s">
        <v>1210</v>
      </c>
      <c r="K98" s="128">
        <v>16.8</v>
      </c>
      <c r="L98" s="128">
        <v>13</v>
      </c>
      <c r="M98" s="128">
        <v>3.8</v>
      </c>
      <c r="N98" s="127">
        <v>0</v>
      </c>
      <c r="O98" s="99" t="s">
        <v>63</v>
      </c>
      <c r="P98" s="90" t="s">
        <v>241</v>
      </c>
      <c r="Q98" s="90"/>
      <c r="S98" s="105">
        <f t="shared" si="7"/>
        <v>0</v>
      </c>
      <c r="T98" s="106">
        <f t="shared" si="8"/>
        <v>0.10000000000000009</v>
      </c>
    </row>
    <row r="99" spans="1:20" s="66" customFormat="1" ht="117.75" customHeight="1" x14ac:dyDescent="0.15">
      <c r="A99" s="7">
        <f t="shared" si="11"/>
        <v>92</v>
      </c>
      <c r="B99" s="72" t="s">
        <v>1217</v>
      </c>
      <c r="C99" s="72" t="s">
        <v>1218</v>
      </c>
      <c r="D99" s="72" t="s">
        <v>1219</v>
      </c>
      <c r="E99" s="72" t="s">
        <v>34</v>
      </c>
      <c r="F99" s="72" t="s">
        <v>1220</v>
      </c>
      <c r="G99" s="72" t="s">
        <v>1221</v>
      </c>
      <c r="H99" s="72" t="s">
        <v>97</v>
      </c>
      <c r="I99" s="72" t="s">
        <v>1222</v>
      </c>
      <c r="J99" s="71" t="s">
        <v>1223</v>
      </c>
      <c r="K99" s="128">
        <v>214.5</v>
      </c>
      <c r="L99" s="128">
        <v>165</v>
      </c>
      <c r="M99" s="128">
        <v>49.5</v>
      </c>
      <c r="N99" s="127">
        <f>IF(L99*0.3&gt;M99,M99,L99*0.3)</f>
        <v>49.5</v>
      </c>
      <c r="O99" s="99" t="s">
        <v>47</v>
      </c>
      <c r="P99" s="103" t="s">
        <v>1549</v>
      </c>
      <c r="Q99" s="90"/>
      <c r="R99" s="66" t="s">
        <v>1550</v>
      </c>
      <c r="S99" s="105">
        <f t="shared" si="7"/>
        <v>0</v>
      </c>
      <c r="T99" s="106">
        <f t="shared" si="8"/>
        <v>0</v>
      </c>
    </row>
    <row r="100" spans="1:20" s="66" customFormat="1" ht="110.25" customHeight="1" x14ac:dyDescent="0.15">
      <c r="A100" s="7">
        <f t="shared" si="11"/>
        <v>93</v>
      </c>
      <c r="B100" s="72" t="s">
        <v>1229</v>
      </c>
      <c r="C100" s="72" t="s">
        <v>1218</v>
      </c>
      <c r="D100" s="72" t="s">
        <v>1230</v>
      </c>
      <c r="E100" s="72" t="s">
        <v>34</v>
      </c>
      <c r="F100" s="72" t="s">
        <v>1231</v>
      </c>
      <c r="G100" s="72" t="s">
        <v>1551</v>
      </c>
      <c r="H100" s="72" t="s">
        <v>1552</v>
      </c>
      <c r="I100" s="72" t="s">
        <v>1234</v>
      </c>
      <c r="J100" s="71" t="s">
        <v>1235</v>
      </c>
      <c r="K100" s="128">
        <v>208</v>
      </c>
      <c r="L100" s="128">
        <v>160</v>
      </c>
      <c r="M100" s="128">
        <v>48</v>
      </c>
      <c r="N100" s="127">
        <f>IF(L100*0.3&gt;M100,M100,L100*0.3)</f>
        <v>48</v>
      </c>
      <c r="O100" s="99" t="s">
        <v>47</v>
      </c>
      <c r="P100" s="90" t="s">
        <v>1549</v>
      </c>
      <c r="Q100" s="90"/>
      <c r="S100" s="105">
        <f t="shared" si="7"/>
        <v>0</v>
      </c>
      <c r="T100" s="106">
        <f t="shared" si="8"/>
        <v>0</v>
      </c>
    </row>
    <row r="101" spans="1:20" s="66" customFormat="1" ht="150" customHeight="1" x14ac:dyDescent="0.15">
      <c r="A101" s="7">
        <f t="shared" si="11"/>
        <v>94</v>
      </c>
      <c r="B101" s="72" t="s">
        <v>1241</v>
      </c>
      <c r="C101" s="72" t="s">
        <v>1218</v>
      </c>
      <c r="D101" s="72" t="s">
        <v>1242</v>
      </c>
      <c r="E101" s="72" t="s">
        <v>34</v>
      </c>
      <c r="F101" s="72" t="s">
        <v>1243</v>
      </c>
      <c r="G101" s="72" t="s">
        <v>1244</v>
      </c>
      <c r="H101" s="72" t="s">
        <v>366</v>
      </c>
      <c r="I101" s="72" t="s">
        <v>1234</v>
      </c>
      <c r="J101" s="71" t="s">
        <v>1245</v>
      </c>
      <c r="K101" s="128">
        <v>20.8</v>
      </c>
      <c r="L101" s="128">
        <v>16</v>
      </c>
      <c r="M101" s="128">
        <v>4.8</v>
      </c>
      <c r="N101" s="127">
        <f>IF(L101*0.3&gt;M101,M101,L101*0.3)</f>
        <v>4.8</v>
      </c>
      <c r="O101" s="99" t="s">
        <v>47</v>
      </c>
      <c r="P101" s="90" t="s">
        <v>1553</v>
      </c>
      <c r="Q101" s="90"/>
      <c r="S101" s="105">
        <f t="shared" si="7"/>
        <v>0</v>
      </c>
      <c r="T101" s="106">
        <f t="shared" si="8"/>
        <v>0</v>
      </c>
    </row>
    <row r="102" spans="1:20" s="66" customFormat="1" ht="169.5" customHeight="1" x14ac:dyDescent="0.15">
      <c r="A102" s="7">
        <f t="shared" si="11"/>
        <v>95</v>
      </c>
      <c r="B102" s="72" t="s">
        <v>1251</v>
      </c>
      <c r="C102" s="72" t="s">
        <v>1218</v>
      </c>
      <c r="D102" s="72" t="s">
        <v>1252</v>
      </c>
      <c r="E102" s="72" t="s">
        <v>34</v>
      </c>
      <c r="F102" s="72" t="s">
        <v>1253</v>
      </c>
      <c r="G102" s="72" t="s">
        <v>1254</v>
      </c>
      <c r="H102" s="72" t="s">
        <v>907</v>
      </c>
      <c r="I102" s="72" t="s">
        <v>425</v>
      </c>
      <c r="J102" s="71" t="s">
        <v>1255</v>
      </c>
      <c r="K102" s="128">
        <v>65</v>
      </c>
      <c r="L102" s="128">
        <v>50</v>
      </c>
      <c r="M102" s="128">
        <v>15</v>
      </c>
      <c r="N102" s="127">
        <v>0</v>
      </c>
      <c r="O102" s="99" t="s">
        <v>63</v>
      </c>
      <c r="P102" s="90" t="s">
        <v>150</v>
      </c>
      <c r="Q102" s="90"/>
      <c r="S102" s="105">
        <f t="shared" si="7"/>
        <v>0</v>
      </c>
      <c r="T102" s="106">
        <f t="shared" si="8"/>
        <v>0</v>
      </c>
    </row>
    <row r="103" spans="1:20" s="66" customFormat="1" ht="156.75" customHeight="1" x14ac:dyDescent="0.15">
      <c r="A103" s="7">
        <f t="shared" si="11"/>
        <v>96</v>
      </c>
      <c r="B103" s="72" t="s">
        <v>1260</v>
      </c>
      <c r="C103" s="72" t="s">
        <v>1218</v>
      </c>
      <c r="D103" s="72" t="s">
        <v>1261</v>
      </c>
      <c r="E103" s="72" t="s">
        <v>34</v>
      </c>
      <c r="F103" s="72" t="s">
        <v>1262</v>
      </c>
      <c r="G103" s="72" t="s">
        <v>1263</v>
      </c>
      <c r="H103" s="72" t="s">
        <v>53</v>
      </c>
      <c r="I103" s="72" t="s">
        <v>425</v>
      </c>
      <c r="J103" s="71" t="s">
        <v>1264</v>
      </c>
      <c r="K103" s="128">
        <v>31</v>
      </c>
      <c r="L103" s="128">
        <v>24</v>
      </c>
      <c r="M103" s="128">
        <v>7</v>
      </c>
      <c r="N103" s="127">
        <v>0</v>
      </c>
      <c r="O103" s="99" t="s">
        <v>63</v>
      </c>
      <c r="P103" s="90" t="s">
        <v>150</v>
      </c>
      <c r="Q103" s="90"/>
      <c r="S103" s="105">
        <f t="shared" si="7"/>
        <v>0</v>
      </c>
      <c r="T103" s="106">
        <f t="shared" si="8"/>
        <v>0.19999999999999929</v>
      </c>
    </row>
    <row r="104" spans="1:20" s="66" customFormat="1" ht="117.75" customHeight="1" x14ac:dyDescent="0.15">
      <c r="A104" s="218">
        <f t="shared" si="11"/>
        <v>97</v>
      </c>
      <c r="B104" s="72" t="s">
        <v>1270</v>
      </c>
      <c r="C104" s="202" t="s">
        <v>1218</v>
      </c>
      <c r="D104" s="202" t="s">
        <v>1271</v>
      </c>
      <c r="E104" s="202" t="s">
        <v>34</v>
      </c>
      <c r="F104" s="72" t="s">
        <v>1272</v>
      </c>
      <c r="G104" s="72" t="s">
        <v>1273</v>
      </c>
      <c r="H104" s="72" t="s">
        <v>302</v>
      </c>
      <c r="I104" s="72" t="s">
        <v>39</v>
      </c>
      <c r="J104" s="71" t="s">
        <v>1274</v>
      </c>
      <c r="K104" s="128">
        <v>104</v>
      </c>
      <c r="L104" s="128">
        <v>80</v>
      </c>
      <c r="M104" s="128">
        <v>24</v>
      </c>
      <c r="N104" s="127">
        <f t="shared" ref="N104:N115" si="12">IF(L104*0.3&gt;M104,M104,L104*0.3)</f>
        <v>24</v>
      </c>
      <c r="O104" s="208" t="s">
        <v>47</v>
      </c>
      <c r="P104" s="226" t="s">
        <v>1554</v>
      </c>
      <c r="Q104" s="211"/>
      <c r="S104" s="105">
        <f t="shared" si="7"/>
        <v>0</v>
      </c>
      <c r="T104" s="106">
        <f t="shared" si="8"/>
        <v>0</v>
      </c>
    </row>
    <row r="105" spans="1:20" s="66" customFormat="1" ht="121.5" hidden="1" customHeight="1" x14ac:dyDescent="0.15">
      <c r="A105" s="219"/>
      <c r="B105" s="72" t="s">
        <v>1280</v>
      </c>
      <c r="C105" s="203"/>
      <c r="D105" s="203"/>
      <c r="E105" s="203"/>
      <c r="F105" s="72" t="s">
        <v>1272</v>
      </c>
      <c r="G105" s="72" t="s">
        <v>256</v>
      </c>
      <c r="H105" s="72" t="s">
        <v>1281</v>
      </c>
      <c r="I105" s="72" t="s">
        <v>39</v>
      </c>
      <c r="J105" s="71" t="s">
        <v>1282</v>
      </c>
      <c r="K105" s="128">
        <v>16.899999999999999</v>
      </c>
      <c r="L105" s="128">
        <v>13</v>
      </c>
      <c r="M105" s="128">
        <v>3.9</v>
      </c>
      <c r="N105" s="127">
        <f t="shared" si="12"/>
        <v>3.9</v>
      </c>
      <c r="O105" s="209"/>
      <c r="P105" s="227"/>
      <c r="Q105" s="212"/>
      <c r="S105" s="105">
        <f t="shared" si="7"/>
        <v>0</v>
      </c>
      <c r="T105" s="106">
        <f t="shared" si="8"/>
        <v>0</v>
      </c>
    </row>
    <row r="106" spans="1:20" s="66" customFormat="1" ht="201.75" customHeight="1" x14ac:dyDescent="0.15">
      <c r="A106" s="218">
        <f>ROW()-8</f>
        <v>98</v>
      </c>
      <c r="B106" s="72" t="s">
        <v>1283</v>
      </c>
      <c r="C106" s="202" t="s">
        <v>1218</v>
      </c>
      <c r="D106" s="202" t="s">
        <v>1284</v>
      </c>
      <c r="E106" s="202" t="s">
        <v>34</v>
      </c>
      <c r="F106" s="72" t="s">
        <v>1285</v>
      </c>
      <c r="G106" s="72" t="s">
        <v>1286</v>
      </c>
      <c r="H106" s="72" t="s">
        <v>53</v>
      </c>
      <c r="I106" s="72" t="s">
        <v>425</v>
      </c>
      <c r="J106" s="71" t="s">
        <v>1287</v>
      </c>
      <c r="K106" s="128">
        <v>75</v>
      </c>
      <c r="L106" s="128">
        <v>58</v>
      </c>
      <c r="M106" s="128">
        <v>17</v>
      </c>
      <c r="N106" s="127">
        <f t="shared" si="12"/>
        <v>17</v>
      </c>
      <c r="O106" s="208" t="s">
        <v>47</v>
      </c>
      <c r="P106" s="226" t="s">
        <v>1555</v>
      </c>
      <c r="Q106" s="211"/>
      <c r="S106" s="105">
        <f t="shared" si="7"/>
        <v>0</v>
      </c>
      <c r="T106" s="106">
        <f t="shared" si="8"/>
        <v>0.39999999999999858</v>
      </c>
    </row>
    <row r="107" spans="1:20" s="66" customFormat="1" ht="128.25" customHeight="1" x14ac:dyDescent="0.15">
      <c r="A107" s="219"/>
      <c r="B107" s="72" t="s">
        <v>1293</v>
      </c>
      <c r="C107" s="203"/>
      <c r="D107" s="203"/>
      <c r="E107" s="203"/>
      <c r="F107" s="72" t="s">
        <v>1294</v>
      </c>
      <c r="G107" s="72" t="s">
        <v>1295</v>
      </c>
      <c r="H107" s="72" t="s">
        <v>53</v>
      </c>
      <c r="I107" s="72" t="s">
        <v>1222</v>
      </c>
      <c r="J107" s="71" t="s">
        <v>1296</v>
      </c>
      <c r="K107" s="128">
        <v>72</v>
      </c>
      <c r="L107" s="128">
        <v>56</v>
      </c>
      <c r="M107" s="128">
        <v>16</v>
      </c>
      <c r="N107" s="127">
        <f t="shared" si="12"/>
        <v>16</v>
      </c>
      <c r="O107" s="209"/>
      <c r="P107" s="227"/>
      <c r="Q107" s="212"/>
      <c r="S107" s="105">
        <f t="shared" si="7"/>
        <v>0</v>
      </c>
      <c r="T107" s="106">
        <f t="shared" si="8"/>
        <v>0.80000000000000071</v>
      </c>
    </row>
    <row r="108" spans="1:20" s="66" customFormat="1" ht="135.75" customHeight="1" x14ac:dyDescent="0.15">
      <c r="A108" s="7">
        <f>ROW()-9</f>
        <v>99</v>
      </c>
      <c r="B108" s="72" t="s">
        <v>1299</v>
      </c>
      <c r="C108" s="72" t="s">
        <v>1218</v>
      </c>
      <c r="D108" s="72" t="s">
        <v>1300</v>
      </c>
      <c r="E108" s="72" t="s">
        <v>138</v>
      </c>
      <c r="F108" s="72" t="s">
        <v>1301</v>
      </c>
      <c r="G108" s="70" t="s">
        <v>1556</v>
      </c>
      <c r="H108" s="72" t="s">
        <v>1557</v>
      </c>
      <c r="I108" s="72" t="s">
        <v>70</v>
      </c>
      <c r="J108" s="71" t="s">
        <v>1304</v>
      </c>
      <c r="K108" s="128">
        <v>113</v>
      </c>
      <c r="L108" s="128">
        <v>90</v>
      </c>
      <c r="M108" s="128">
        <v>23</v>
      </c>
      <c r="N108" s="127">
        <f t="shared" si="12"/>
        <v>23</v>
      </c>
      <c r="O108" s="99" t="s">
        <v>47</v>
      </c>
      <c r="P108" s="90" t="s">
        <v>1558</v>
      </c>
      <c r="Q108" s="90"/>
      <c r="S108" s="105">
        <f t="shared" si="7"/>
        <v>0</v>
      </c>
      <c r="T108" s="106">
        <f t="shared" si="8"/>
        <v>4</v>
      </c>
    </row>
    <row r="109" spans="1:20" s="66" customFormat="1" ht="132" customHeight="1" x14ac:dyDescent="0.15">
      <c r="A109" s="7">
        <f>ROW()-9</f>
        <v>100</v>
      </c>
      <c r="B109" s="72" t="s">
        <v>1310</v>
      </c>
      <c r="C109" s="72" t="s">
        <v>1218</v>
      </c>
      <c r="D109" s="72" t="s">
        <v>1311</v>
      </c>
      <c r="E109" s="72" t="s">
        <v>81</v>
      </c>
      <c r="F109" s="72" t="s">
        <v>1312</v>
      </c>
      <c r="G109" s="72" t="s">
        <v>1313</v>
      </c>
      <c r="H109" s="72" t="s">
        <v>546</v>
      </c>
      <c r="I109" s="72" t="s">
        <v>1043</v>
      </c>
      <c r="J109" s="71" t="s">
        <v>1314</v>
      </c>
      <c r="K109" s="128">
        <v>169</v>
      </c>
      <c r="L109" s="128">
        <v>130</v>
      </c>
      <c r="M109" s="128">
        <v>39</v>
      </c>
      <c r="N109" s="127">
        <f t="shared" si="12"/>
        <v>39</v>
      </c>
      <c r="O109" s="99" t="s">
        <v>47</v>
      </c>
      <c r="P109" s="90" t="s">
        <v>1559</v>
      </c>
      <c r="Q109" s="90"/>
      <c r="S109" s="105">
        <f t="shared" si="7"/>
        <v>0</v>
      </c>
      <c r="T109" s="106">
        <f t="shared" si="8"/>
        <v>0</v>
      </c>
    </row>
    <row r="110" spans="1:20" s="66" customFormat="1" ht="123" customHeight="1" x14ac:dyDescent="0.15">
      <c r="A110" s="7">
        <f>ROW()-9</f>
        <v>101</v>
      </c>
      <c r="B110" s="72" t="s">
        <v>1320</v>
      </c>
      <c r="C110" s="72" t="s">
        <v>1218</v>
      </c>
      <c r="D110" s="72" t="s">
        <v>1321</v>
      </c>
      <c r="E110" s="72" t="s">
        <v>34</v>
      </c>
      <c r="F110" s="72" t="s">
        <v>1322</v>
      </c>
      <c r="G110" s="72" t="s">
        <v>1323</v>
      </c>
      <c r="H110" s="72" t="s">
        <v>97</v>
      </c>
      <c r="I110" s="72" t="s">
        <v>1234</v>
      </c>
      <c r="J110" s="71" t="s">
        <v>1324</v>
      </c>
      <c r="K110" s="128">
        <v>32.82</v>
      </c>
      <c r="L110" s="128">
        <v>25.93</v>
      </c>
      <c r="M110" s="128">
        <v>6.89</v>
      </c>
      <c r="N110" s="127">
        <f t="shared" si="12"/>
        <v>6.89</v>
      </c>
      <c r="O110" s="99" t="s">
        <v>47</v>
      </c>
      <c r="P110" s="90" t="s">
        <v>1560</v>
      </c>
      <c r="Q110" s="90"/>
      <c r="S110" s="105">
        <f t="shared" si="7"/>
        <v>0</v>
      </c>
      <c r="T110" s="106">
        <f t="shared" si="8"/>
        <v>0.88900000000000023</v>
      </c>
    </row>
    <row r="111" spans="1:20" s="66" customFormat="1" ht="126.75" customHeight="1" x14ac:dyDescent="0.15">
      <c r="A111" s="7">
        <f>ROW()-9</f>
        <v>102</v>
      </c>
      <c r="B111" s="187" t="s">
        <v>1561</v>
      </c>
      <c r="C111" s="72" t="s">
        <v>1218</v>
      </c>
      <c r="D111" s="72" t="s">
        <v>1330</v>
      </c>
      <c r="E111" s="72" t="s">
        <v>81</v>
      </c>
      <c r="F111" s="72" t="s">
        <v>1331</v>
      </c>
      <c r="G111" s="72" t="s">
        <v>1332</v>
      </c>
      <c r="H111" s="72" t="s">
        <v>97</v>
      </c>
      <c r="I111" s="72" t="s">
        <v>425</v>
      </c>
      <c r="J111" s="71" t="s">
        <v>1333</v>
      </c>
      <c r="K111" s="128">
        <v>70</v>
      </c>
      <c r="L111" s="128">
        <v>70</v>
      </c>
      <c r="M111" s="128">
        <v>0</v>
      </c>
      <c r="N111" s="127">
        <f t="shared" si="12"/>
        <v>0</v>
      </c>
      <c r="O111" s="99" t="s">
        <v>1177</v>
      </c>
      <c r="P111" s="90" t="s">
        <v>1178</v>
      </c>
      <c r="Q111" s="90"/>
      <c r="S111" s="105">
        <f t="shared" si="7"/>
        <v>0</v>
      </c>
      <c r="T111" s="106">
        <f t="shared" si="8"/>
        <v>21</v>
      </c>
    </row>
    <row r="112" spans="1:20" s="66" customFormat="1" ht="255.75" customHeight="1" x14ac:dyDescent="0.15">
      <c r="A112" s="218">
        <f>ROW()-9</f>
        <v>103</v>
      </c>
      <c r="B112" s="72" t="s">
        <v>1339</v>
      </c>
      <c r="C112" s="202" t="s">
        <v>1218</v>
      </c>
      <c r="D112" s="202" t="s">
        <v>1340</v>
      </c>
      <c r="E112" s="72" t="s">
        <v>138</v>
      </c>
      <c r="F112" s="72" t="s">
        <v>1341</v>
      </c>
      <c r="G112" s="72" t="s">
        <v>1342</v>
      </c>
      <c r="H112" s="72" t="s">
        <v>1562</v>
      </c>
      <c r="I112" s="72" t="s">
        <v>1043</v>
      </c>
      <c r="J112" s="71" t="s">
        <v>1343</v>
      </c>
      <c r="K112" s="128">
        <v>27.3</v>
      </c>
      <c r="L112" s="128">
        <v>21</v>
      </c>
      <c r="M112" s="128">
        <v>6.3</v>
      </c>
      <c r="N112" s="127">
        <f t="shared" si="12"/>
        <v>6.3</v>
      </c>
      <c r="O112" s="208" t="s">
        <v>47</v>
      </c>
      <c r="P112" s="226" t="s">
        <v>1563</v>
      </c>
      <c r="Q112" s="211"/>
      <c r="R112" s="145"/>
      <c r="S112" s="105">
        <f t="shared" si="7"/>
        <v>0</v>
      </c>
      <c r="T112" s="106">
        <f t="shared" si="8"/>
        <v>0</v>
      </c>
    </row>
    <row r="113" spans="1:20" s="66" customFormat="1" ht="99" hidden="1" customHeight="1" x14ac:dyDescent="0.15">
      <c r="A113" s="219"/>
      <c r="B113" s="72" t="s">
        <v>1442</v>
      </c>
      <c r="C113" s="203"/>
      <c r="D113" s="203"/>
      <c r="E113" s="72" t="s">
        <v>138</v>
      </c>
      <c r="F113" s="72" t="s">
        <v>1443</v>
      </c>
      <c r="G113" s="72" t="s">
        <v>1564</v>
      </c>
      <c r="H113" s="72" t="s">
        <v>1281</v>
      </c>
      <c r="I113" s="72" t="s">
        <v>1043</v>
      </c>
      <c r="J113" s="71" t="s">
        <v>1445</v>
      </c>
      <c r="K113" s="128">
        <v>18.2</v>
      </c>
      <c r="L113" s="128">
        <v>14</v>
      </c>
      <c r="M113" s="128">
        <v>4.2</v>
      </c>
      <c r="N113" s="127">
        <f t="shared" si="12"/>
        <v>4.2</v>
      </c>
      <c r="O113" s="209"/>
      <c r="P113" s="227"/>
      <c r="Q113" s="212"/>
      <c r="S113" s="105">
        <f t="shared" si="7"/>
        <v>0</v>
      </c>
      <c r="T113" s="106">
        <f t="shared" si="8"/>
        <v>0</v>
      </c>
    </row>
    <row r="114" spans="1:20" s="66" customFormat="1" ht="171.75" customHeight="1" x14ac:dyDescent="0.15">
      <c r="A114" s="7">
        <f>ROW()-10</f>
        <v>104</v>
      </c>
      <c r="B114" s="72" t="s">
        <v>1565</v>
      </c>
      <c r="C114" s="72" t="s">
        <v>1218</v>
      </c>
      <c r="D114" s="72" t="s">
        <v>1351</v>
      </c>
      <c r="E114" s="72" t="s">
        <v>138</v>
      </c>
      <c r="F114" s="72" t="s">
        <v>1352</v>
      </c>
      <c r="G114" s="72" t="s">
        <v>1353</v>
      </c>
      <c r="H114" s="72" t="s">
        <v>53</v>
      </c>
      <c r="I114" s="72" t="s">
        <v>1354</v>
      </c>
      <c r="J114" s="71" t="s">
        <v>1355</v>
      </c>
      <c r="K114" s="128">
        <v>14.72</v>
      </c>
      <c r="L114" s="128">
        <v>11.34</v>
      </c>
      <c r="M114" s="128">
        <v>3.38</v>
      </c>
      <c r="N114" s="127">
        <f t="shared" si="12"/>
        <v>3.38</v>
      </c>
      <c r="O114" s="99" t="s">
        <v>47</v>
      </c>
      <c r="P114" s="90" t="s">
        <v>1566</v>
      </c>
      <c r="Q114" s="90"/>
      <c r="S114" s="105">
        <f t="shared" si="7"/>
        <v>0</v>
      </c>
      <c r="T114" s="106">
        <f t="shared" si="8"/>
        <v>2.1999999999999797E-2</v>
      </c>
    </row>
    <row r="115" spans="1:20" s="66" customFormat="1" ht="185.25" customHeight="1" x14ac:dyDescent="0.15">
      <c r="A115" s="7">
        <f>ROW()-10</f>
        <v>105</v>
      </c>
      <c r="B115" s="72" t="s">
        <v>1362</v>
      </c>
      <c r="C115" s="72" t="s">
        <v>1218</v>
      </c>
      <c r="D115" s="72" t="s">
        <v>1363</v>
      </c>
      <c r="E115" s="72" t="s">
        <v>34</v>
      </c>
      <c r="F115" s="72" t="s">
        <v>1364</v>
      </c>
      <c r="G115" s="72" t="s">
        <v>1567</v>
      </c>
      <c r="H115" s="72" t="s">
        <v>97</v>
      </c>
      <c r="I115" s="72" t="s">
        <v>1366</v>
      </c>
      <c r="J115" s="71" t="s">
        <v>1367</v>
      </c>
      <c r="K115" s="128">
        <v>149.5</v>
      </c>
      <c r="L115" s="128">
        <v>115</v>
      </c>
      <c r="M115" s="128">
        <v>34.5</v>
      </c>
      <c r="N115" s="127">
        <f t="shared" si="12"/>
        <v>34.5</v>
      </c>
      <c r="O115" s="99" t="s">
        <v>47</v>
      </c>
      <c r="P115" s="90" t="s">
        <v>1568</v>
      </c>
      <c r="Q115" s="90"/>
      <c r="S115" s="105">
        <f t="shared" si="7"/>
        <v>0</v>
      </c>
      <c r="T115" s="106">
        <f t="shared" si="8"/>
        <v>0</v>
      </c>
    </row>
    <row r="116" spans="1:20" s="66" customFormat="1" ht="114" customHeight="1" x14ac:dyDescent="0.15">
      <c r="A116" s="7">
        <f>ROW()-10</f>
        <v>106</v>
      </c>
      <c r="B116" s="72" t="s">
        <v>1373</v>
      </c>
      <c r="C116" s="72" t="s">
        <v>1218</v>
      </c>
      <c r="D116" s="148" t="s">
        <v>1374</v>
      </c>
      <c r="E116" s="148" t="s">
        <v>34</v>
      </c>
      <c r="F116" s="72" t="s">
        <v>1375</v>
      </c>
      <c r="G116" s="72" t="s">
        <v>1313</v>
      </c>
      <c r="H116" s="72" t="s">
        <v>97</v>
      </c>
      <c r="I116" s="72" t="s">
        <v>1376</v>
      </c>
      <c r="J116" s="71" t="s">
        <v>1377</v>
      </c>
      <c r="K116" s="128">
        <v>13</v>
      </c>
      <c r="L116" s="128">
        <v>10</v>
      </c>
      <c r="M116" s="128">
        <v>3</v>
      </c>
      <c r="N116" s="127">
        <v>0</v>
      </c>
      <c r="O116" s="140" t="s">
        <v>63</v>
      </c>
      <c r="P116" s="90" t="s">
        <v>1501</v>
      </c>
      <c r="Q116" s="90"/>
      <c r="S116" s="105">
        <f t="shared" si="7"/>
        <v>0</v>
      </c>
      <c r="T116" s="106">
        <f t="shared" si="8"/>
        <v>0</v>
      </c>
    </row>
    <row r="117" spans="1:20" s="66" customFormat="1" ht="103.5" customHeight="1" x14ac:dyDescent="0.15">
      <c r="A117" s="218">
        <f>ROW()-10</f>
        <v>107</v>
      </c>
      <c r="B117" s="72" t="s">
        <v>1384</v>
      </c>
      <c r="C117" s="202" t="s">
        <v>1218</v>
      </c>
      <c r="D117" s="202" t="s">
        <v>1385</v>
      </c>
      <c r="E117" s="202" t="s">
        <v>138</v>
      </c>
      <c r="F117" s="123" t="s">
        <v>1386</v>
      </c>
      <c r="G117" s="123" t="s">
        <v>1387</v>
      </c>
      <c r="H117" s="123" t="s">
        <v>53</v>
      </c>
      <c r="I117" s="123" t="s">
        <v>39</v>
      </c>
      <c r="J117" s="152" t="s">
        <v>1388</v>
      </c>
      <c r="K117" s="128">
        <v>15.6</v>
      </c>
      <c r="L117" s="128">
        <v>12</v>
      </c>
      <c r="M117" s="128">
        <v>3.6</v>
      </c>
      <c r="N117" s="127">
        <f>IF(L117*0.3&gt;M117,M117,L117*0.3)</f>
        <v>3.5999999999999996</v>
      </c>
      <c r="O117" s="208" t="s">
        <v>47</v>
      </c>
      <c r="P117" s="226" t="s">
        <v>1493</v>
      </c>
      <c r="Q117" s="211"/>
      <c r="R117" s="66" t="s">
        <v>1394</v>
      </c>
      <c r="S117" s="105">
        <f t="shared" si="7"/>
        <v>0</v>
      </c>
      <c r="T117" s="106">
        <f t="shared" si="8"/>
        <v>0</v>
      </c>
    </row>
    <row r="118" spans="1:20" s="66" customFormat="1" ht="106.5" customHeight="1" x14ac:dyDescent="0.15">
      <c r="A118" s="219"/>
      <c r="B118" s="72" t="s">
        <v>1395</v>
      </c>
      <c r="C118" s="203"/>
      <c r="D118" s="203"/>
      <c r="E118" s="203"/>
      <c r="F118" s="72" t="s">
        <v>1396</v>
      </c>
      <c r="G118" s="72" t="s">
        <v>1387</v>
      </c>
      <c r="H118" s="72" t="s">
        <v>53</v>
      </c>
      <c r="I118" s="72" t="s">
        <v>39</v>
      </c>
      <c r="J118" s="71" t="s">
        <v>1397</v>
      </c>
      <c r="K118" s="128">
        <v>6.24</v>
      </c>
      <c r="L118" s="128">
        <v>4.8</v>
      </c>
      <c r="M118" s="128">
        <v>1.44</v>
      </c>
      <c r="N118" s="127">
        <f>IF(L118*0.3&gt;M118,M118,L118*0.3)</f>
        <v>1.44</v>
      </c>
      <c r="O118" s="209"/>
      <c r="P118" s="227"/>
      <c r="Q118" s="212"/>
      <c r="S118" s="105">
        <f t="shared" si="7"/>
        <v>0</v>
      </c>
      <c r="T118" s="106">
        <f t="shared" si="8"/>
        <v>0</v>
      </c>
    </row>
    <row r="119" spans="1:20" s="66" customFormat="1" ht="281.25" customHeight="1" x14ac:dyDescent="0.15">
      <c r="A119" s="7">
        <f>ROW()-11</f>
        <v>108</v>
      </c>
      <c r="B119" s="72" t="s">
        <v>1398</v>
      </c>
      <c r="C119" s="72" t="s">
        <v>1218</v>
      </c>
      <c r="D119" s="72" t="s">
        <v>1399</v>
      </c>
      <c r="E119" s="72" t="s">
        <v>138</v>
      </c>
      <c r="F119" s="72" t="s">
        <v>1400</v>
      </c>
      <c r="G119" s="72" t="s">
        <v>1401</v>
      </c>
      <c r="H119" s="72" t="s">
        <v>1402</v>
      </c>
      <c r="I119" s="72" t="s">
        <v>1222</v>
      </c>
      <c r="J119" s="71" t="s">
        <v>1403</v>
      </c>
      <c r="K119" s="128">
        <v>60.5</v>
      </c>
      <c r="L119" s="128">
        <v>47</v>
      </c>
      <c r="M119" s="128">
        <v>13.5</v>
      </c>
      <c r="N119" s="127">
        <v>0</v>
      </c>
      <c r="O119" s="75" t="s">
        <v>63</v>
      </c>
      <c r="P119" s="90" t="s">
        <v>1569</v>
      </c>
      <c r="Q119" s="90"/>
      <c r="S119" s="105">
        <f t="shared" si="7"/>
        <v>0</v>
      </c>
      <c r="T119" s="106">
        <f t="shared" si="8"/>
        <v>0.59999999999999964</v>
      </c>
    </row>
    <row r="120" spans="1:20" s="66" customFormat="1" ht="103.5" customHeight="1" x14ac:dyDescent="0.15">
      <c r="A120" s="7">
        <f>ROW()-11</f>
        <v>109</v>
      </c>
      <c r="B120" s="72" t="s">
        <v>1411</v>
      </c>
      <c r="C120" s="72" t="s">
        <v>1218</v>
      </c>
      <c r="D120" s="72" t="s">
        <v>1412</v>
      </c>
      <c r="E120" s="72" t="s">
        <v>81</v>
      </c>
      <c r="F120" s="72" t="s">
        <v>1413</v>
      </c>
      <c r="G120" s="72" t="s">
        <v>1414</v>
      </c>
      <c r="H120" s="72" t="s">
        <v>546</v>
      </c>
      <c r="I120" s="72" t="s">
        <v>486</v>
      </c>
      <c r="J120" s="71" t="s">
        <v>1415</v>
      </c>
      <c r="K120" s="128">
        <v>52</v>
      </c>
      <c r="L120" s="128">
        <v>40</v>
      </c>
      <c r="M120" s="128">
        <v>12</v>
      </c>
      <c r="N120" s="127">
        <v>0</v>
      </c>
      <c r="O120" s="99" t="s">
        <v>63</v>
      </c>
      <c r="P120" s="90" t="s">
        <v>1570</v>
      </c>
      <c r="Q120" s="90"/>
      <c r="R120" s="66">
        <v>2026</v>
      </c>
      <c r="S120" s="105">
        <f t="shared" si="7"/>
        <v>0</v>
      </c>
      <c r="T120" s="106">
        <f t="shared" si="8"/>
        <v>0</v>
      </c>
    </row>
    <row r="121" spans="1:20" s="66" customFormat="1" ht="94.5" customHeight="1" x14ac:dyDescent="0.15">
      <c r="A121" s="7">
        <f t="shared" ref="A121:A122" si="13">ROW()-11</f>
        <v>110</v>
      </c>
      <c r="B121" s="72" t="s">
        <v>1421</v>
      </c>
      <c r="C121" s="72" t="s">
        <v>1218</v>
      </c>
      <c r="D121" s="72" t="s">
        <v>1422</v>
      </c>
      <c r="E121" s="72" t="s">
        <v>138</v>
      </c>
      <c r="F121" s="72" t="s">
        <v>1423</v>
      </c>
      <c r="G121" s="72" t="s">
        <v>1424</v>
      </c>
      <c r="H121" s="72" t="s">
        <v>53</v>
      </c>
      <c r="I121" s="72" t="s">
        <v>1136</v>
      </c>
      <c r="J121" s="71" t="s">
        <v>1425</v>
      </c>
      <c r="K121" s="128">
        <v>10.4</v>
      </c>
      <c r="L121" s="128">
        <v>8</v>
      </c>
      <c r="M121" s="128">
        <v>2.4</v>
      </c>
      <c r="N121" s="127">
        <f>IF(L121*0.3&gt;M121,M121,L121*0.3)</f>
        <v>2.4</v>
      </c>
      <c r="O121" s="99" t="s">
        <v>47</v>
      </c>
      <c r="P121" s="97" t="s">
        <v>1571</v>
      </c>
      <c r="Q121" s="97"/>
      <c r="R121" s="66" t="s">
        <v>1431</v>
      </c>
      <c r="S121" s="105">
        <f t="shared" si="7"/>
        <v>0</v>
      </c>
      <c r="T121" s="106">
        <f t="shared" si="8"/>
        <v>0</v>
      </c>
    </row>
    <row r="122" spans="1:20" s="66" customFormat="1" ht="118.5" customHeight="1" x14ac:dyDescent="0.15">
      <c r="A122" s="7">
        <f t="shared" si="13"/>
        <v>111</v>
      </c>
      <c r="B122" s="72" t="s">
        <v>1432</v>
      </c>
      <c r="C122" s="72" t="s">
        <v>1218</v>
      </c>
      <c r="D122" s="72" t="s">
        <v>1433</v>
      </c>
      <c r="E122" s="72" t="s">
        <v>138</v>
      </c>
      <c r="F122" s="72" t="s">
        <v>1434</v>
      </c>
      <c r="G122" s="72" t="s">
        <v>719</v>
      </c>
      <c r="H122" s="72" t="s">
        <v>366</v>
      </c>
      <c r="I122" s="72" t="s">
        <v>70</v>
      </c>
      <c r="J122" s="71" t="s">
        <v>1436</v>
      </c>
      <c r="K122" s="128">
        <v>55</v>
      </c>
      <c r="L122" s="128">
        <v>42.5</v>
      </c>
      <c r="M122" s="128">
        <v>12.5</v>
      </c>
      <c r="N122" s="127">
        <f>IF(L122*0.3&gt;M122,M122,L122*0.3)</f>
        <v>12.5</v>
      </c>
      <c r="O122" s="99" t="s">
        <v>564</v>
      </c>
      <c r="P122" s="82" t="s">
        <v>1457</v>
      </c>
      <c r="Q122" s="82"/>
      <c r="R122" s="66">
        <v>9</v>
      </c>
      <c r="S122" s="105">
        <f t="shared" si="7"/>
        <v>0</v>
      </c>
      <c r="T122" s="106">
        <f t="shared" si="8"/>
        <v>0.25</v>
      </c>
    </row>
    <row r="123" spans="1:20" ht="108" hidden="1" x14ac:dyDescent="0.15">
      <c r="A123" s="7">
        <v>112</v>
      </c>
      <c r="B123" s="72" t="s">
        <v>1572</v>
      </c>
      <c r="C123" s="72" t="s">
        <v>136</v>
      </c>
      <c r="D123" s="72" t="s">
        <v>176</v>
      </c>
      <c r="E123" s="72" t="s">
        <v>81</v>
      </c>
      <c r="F123" s="72" t="s">
        <v>177</v>
      </c>
      <c r="G123" s="72" t="s">
        <v>1573</v>
      </c>
      <c r="H123" s="72" t="s">
        <v>180</v>
      </c>
      <c r="I123" s="72" t="s">
        <v>181</v>
      </c>
      <c r="J123" s="71" t="s">
        <v>182</v>
      </c>
      <c r="K123" s="125">
        <v>26</v>
      </c>
      <c r="L123" s="125">
        <v>20</v>
      </c>
      <c r="M123" s="128">
        <v>6</v>
      </c>
      <c r="N123" s="128">
        <v>6</v>
      </c>
      <c r="O123" s="39" t="s">
        <v>47</v>
      </c>
      <c r="P123" s="67" t="s">
        <v>1574</v>
      </c>
    </row>
    <row r="124" spans="1:20" ht="108" hidden="1" x14ac:dyDescent="0.15">
      <c r="A124" s="39">
        <v>113</v>
      </c>
      <c r="B124" s="72" t="s">
        <v>554</v>
      </c>
      <c r="C124" s="72" t="s">
        <v>531</v>
      </c>
      <c r="D124" s="72" t="s">
        <v>555</v>
      </c>
      <c r="E124" s="72" t="s">
        <v>34</v>
      </c>
      <c r="F124" s="72" t="s">
        <v>556</v>
      </c>
      <c r="G124" s="72" t="s">
        <v>1575</v>
      </c>
      <c r="H124" s="72" t="s">
        <v>257</v>
      </c>
      <c r="I124" s="72" t="s">
        <v>486</v>
      </c>
      <c r="J124" s="87" t="s">
        <v>558</v>
      </c>
      <c r="K124" s="125">
        <v>10.69</v>
      </c>
      <c r="L124" s="125">
        <v>8.2899999999999991</v>
      </c>
      <c r="M124" s="128">
        <v>2.4</v>
      </c>
      <c r="N124" s="128">
        <v>2.4</v>
      </c>
      <c r="O124" s="39" t="s">
        <v>47</v>
      </c>
      <c r="P124" s="67" t="s">
        <v>1574</v>
      </c>
    </row>
    <row r="125" spans="1:20" x14ac:dyDescent="0.15">
      <c r="K125" s="42">
        <f>SUM(K1:K124)</f>
        <v>10330.819299999997</v>
      </c>
      <c r="M125" s="42">
        <f>SUM(M1:M124)</f>
        <v>2244.6716999999999</v>
      </c>
    </row>
  </sheetData>
  <autoFilter ref="A3:T125" xr:uid="{00000000-0009-0000-0000-000001000000}">
    <filterColumn colId="6">
      <filters blank="1">
        <filter val="1、云南红河州地区（石屏，元阳，屏边，泸西等县） 2、新疆喀什地区"/>
        <filter val="湖北夷陵、青海果洛"/>
        <filter val="集中赋能： 上海市 实践落地： 青海、云南等对口帮扶地区（依托共建院校）"/>
        <filter val="青海久治县"/>
        <filter val="青海省"/>
        <filter val="青海省甘德县"/>
        <filter val="青海省果洛藏族自治州"/>
        <filter val="青海省果洛藏族自治州达日县"/>
        <filter val="青海省果洛州"/>
        <filter val="上海及上海对口帮扶的西藏、云南、新疆等地"/>
        <filter val="上海市内"/>
        <filter val="西藏、新疆"/>
        <filter val="西藏日喀则"/>
        <filter val="西藏日喀则市江孜县"/>
        <filter val="西藏自治区日喀则市、云南省、湖北省宜昌市夷陵区、重庆市万州区"/>
        <filter val="西藏自治区日喀则市福利院二院"/>
        <filter val="西藏自治区日喀则市亚东县"/>
        <filter val="新疆巴楚县，上海市"/>
        <filter val="新疆喀什"/>
        <filter val="新疆喀什（叶城、莎车、巴楚等地）"/>
        <filter val="新疆喀什、云南"/>
        <filter val="新疆喀什地区、克拉玛依，西藏日喀则，云南禄劝、东川等地"/>
        <filter val="新疆喀什地区草湖建设兵团"/>
        <filter val="新疆喀什第六中学"/>
        <filter val="新疆喀什莎车县"/>
        <filter val="新疆喀什市莎车县"/>
        <filter val="新疆理工职业大学（草湖项目区）_x000a_、上海市纺织科学研究院有限公司"/>
        <filter val="新疆维吾尔自治区草湖项目区草湖经济开发区"/>
        <filter val="新疆维吾尔自治区喀什地区、克拉玛依市和草湖项目区、西藏自治区日喀则市、云南省、青海省果洛藏族自治州、重庆市万州区和湖北省宜昌市夷陵区"/>
        <filter val="新疆维吾尔自治区喀什地区、克拉玛依市和草湖项目区、西藏自治区日喀则市云南省、青海省果洛藏族自治州、重庆市万州区和湖北省宜昌市夷陵区"/>
        <filter val="新疆维吾尔自治区喀什地区巴楚县"/>
        <filter val="徐汇、云南省红河州、新疆维吾尔自治区喀什"/>
        <filter val="云南"/>
        <filter val="云南_x000a_青海_x000a_新疆"/>
        <filter val="云南保山、云南昭通、云南怒江、新疆喀什、重庆万州、青海果洛"/>
        <filter val="云南大理、青海果洛州"/>
        <filter val="云南德宏州、青海果洛州、新疆克拉玛依"/>
        <filter val="云南多地（红河州、鲁甸县、西双版纳勐腊县等）"/>
        <filter val="云南富宁县"/>
        <filter val="云南红河县，绿春县"/>
        <filter val="云南芒市、梁河"/>
        <filter val="云南普洱和上海"/>
        <filter val="云南曲靖会泽"/>
        <filter val="云南省"/>
        <filter val="云南省、青海省果洛州、西藏日喀则市、新疆喀什地区"/>
        <filter val="云南省、新疆、重庆等地"/>
        <filter val="云南省、新疆喀什、西藏日喀则、青海果洛"/>
        <filter val="云南省、新疆维吾尔自治区等地"/>
        <filter val="云南省、新疆维吾尔自治区喀什地区和草湖项目区、西藏自治区日喀则市、青海省果洛藏族自治州、重庆市万州区"/>
        <filter val="云南省、新疆维吾尔自治区喀什地区和克拉玛依市、西藏自治区日喀则市、青海省果洛藏族自治州"/>
        <filter val="云南省大理白族自治州南涧县"/>
        <filter val="云南省大理州洱源县"/>
        <filter val="云南省大理州弥渡县弥城镇中心学校"/>
        <filter val="云南省大理州漾濞彝族自治县"/>
        <filter val="云南省大理州永平、云龙、南涧、弥渡、洱源、剑川县"/>
        <filter val="云南省迪庆藏族自治州德钦县第一小学_x000a_青海省果洛藏族自治州久治县民族小学"/>
        <filter val="云南省迪庆州维西县，曲靖市会泽县、罗平县、师宗县、宣威市、富源县，临沧市耿马县，普洱市景东县、澜沧县、墨江县，昭通市巧家县，昆明市东川区和寻甸县，西双版纳州勐腊县和勐海县，丽江市永胜县"/>
        <filter val="云南省迪庆州香格里拉市、云南昭通市县巧家、鲁甸县"/>
        <filter val="云南省东川、寻甸、巧家"/>
        <filter val="云南省东川县、永平县、屏边苗族自治县、马关县、会泽县、澜沧拉祜族自治县、江城哈尼族彝族自治县、元阳县、广南县、宜良县、永胜县、福贡县、红河县、贡山独龙族怒族自治县、兰坪白族普米族自治县、泸水市、德钦县、永德县、弥渡县，西藏自治区日喀则市萨迦县、江孜县、拉孜县、亚东县、定日县。"/>
        <filter val="云南省红河哈尼族彝族自治州绿春县"/>
        <filter val="云南省红河州"/>
        <filter val="云南省红河州红河、绿春、金平三县"/>
        <filter val="云南省红河州红河县、绿春县、金平县"/>
        <filter val="云南省红河州元阳县"/>
        <filter val="云南省景谷傣族彝族自治县、墨江哈尼族自治县、大关县、福贡县等7个结对帮扶县"/>
        <filter val="云南省昆明市东川区"/>
        <filter val="云南省昆明市东川区、禄劝县、寻甸县；昭通市鲁甸县、巧家县"/>
        <filter val="云南省昆明市东川区、寻甸县、昭通巧家县、鲁甸县、西藏日喀则市亚东县及其他对口的多县区"/>
        <filter val="云南省临沧市"/>
        <filter val="云南省临沧市沧源佤族自治县"/>
        <filter val="云南省临沧市临翔区"/>
        <filter val="云南省临沧市云县"/>
        <filter val="云南省鲁甸县"/>
        <filter val="云南省蒙自市"/>
        <filter val="云南省宁蒗彝族自治县"/>
        <filter val="云南省怒江傈僳族自治州泸水县、云南省昆明市寻甸县、普洱市景谷县、大理白族自治州、西双版纳傣族自治州、丽江玉龙县、保山市、楚雄彝族自治州、重庆万州和青海果洛玛沁县"/>
        <filter val="云南省怒江州泸水市、昆明市禄劝县"/>
        <filter val="云南省普洱地区1市辖区和9自治县"/>
        <filter val="云南省普洱市、西藏自治区日喀则市_x000a_"/>
        <filter val="云南省施甸县"/>
        <filter val="云南省文山市、弥渡县、墨江哈尼族自治县"/>
        <filter val="云南省文山州"/>
        <filter val="云南省文山州广南县"/>
        <filter val="云南省文山州西畴县、富宁县、丘北县、马关县"/>
        <filter val="云南省文山州砚山县、麻栗坡县、云南省大理州云龙县"/>
        <filter val="云南省文山壮族苗族自治州广南县、麻栗坡县"/>
        <filter val="云南省西双版纳傣族自治州"/>
        <filter val="云南省玉龙纳西族自治县"/>
        <filter val="云南省昭通市妇幼保健院"/>
        <filter val="云南省昭通市鲁甸县、绥江县、巧家县；曲靖市会泽县；昆明市禄劝县；保山市施甸县"/>
        <filter val="云南省昭通市鲁甸县、盐津县、绥江县、巧家县；曲靖市会泽县；昆明市禄劝县。"/>
        <filter val="云南省昭通市盐津县"/>
        <filter val="云南文山"/>
        <filter val="云南文山西畴县、曲靖师宗县、红河州"/>
        <filter val="云南元阳地区、西藏日喀则地区"/>
        <filter val="重庆万州，云南"/>
      </filters>
    </filterColumn>
  </autoFilter>
  <mergeCells count="55">
    <mergeCell ref="P106:P107"/>
    <mergeCell ref="P112:P113"/>
    <mergeCell ref="P117:P118"/>
    <mergeCell ref="Q16:Q17"/>
    <mergeCell ref="Q68:Q69"/>
    <mergeCell ref="Q81:Q82"/>
    <mergeCell ref="Q87:Q88"/>
    <mergeCell ref="Q104:Q105"/>
    <mergeCell ref="Q106:Q107"/>
    <mergeCell ref="Q112:Q113"/>
    <mergeCell ref="Q117:Q118"/>
    <mergeCell ref="P16:P17"/>
    <mergeCell ref="P68:P69"/>
    <mergeCell ref="P81:P82"/>
    <mergeCell ref="P87:P88"/>
    <mergeCell ref="P104:P105"/>
    <mergeCell ref="E104:E105"/>
    <mergeCell ref="E106:E107"/>
    <mergeCell ref="E117:E118"/>
    <mergeCell ref="O16:O17"/>
    <mergeCell ref="O68:O69"/>
    <mergeCell ref="O81:O82"/>
    <mergeCell ref="O87:O88"/>
    <mergeCell ref="O104:O105"/>
    <mergeCell ref="O106:O107"/>
    <mergeCell ref="O112:O113"/>
    <mergeCell ref="O117:O118"/>
    <mergeCell ref="C104:C105"/>
    <mergeCell ref="C106:C107"/>
    <mergeCell ref="C112:C113"/>
    <mergeCell ref="C117:C118"/>
    <mergeCell ref="D16:D17"/>
    <mergeCell ref="D68:D69"/>
    <mergeCell ref="D81:D82"/>
    <mergeCell ref="D87:D88"/>
    <mergeCell ref="D104:D105"/>
    <mergeCell ref="D106:D107"/>
    <mergeCell ref="D112:D113"/>
    <mergeCell ref="D117:D118"/>
    <mergeCell ref="A104:A105"/>
    <mergeCell ref="A106:A107"/>
    <mergeCell ref="A112:A113"/>
    <mergeCell ref="A117:A118"/>
    <mergeCell ref="B87:B88"/>
    <mergeCell ref="A1:N1"/>
    <mergeCell ref="A16:A17"/>
    <mergeCell ref="A68:A69"/>
    <mergeCell ref="A81:A82"/>
    <mergeCell ref="A87:A88"/>
    <mergeCell ref="C16:C17"/>
    <mergeCell ref="C87:C88"/>
    <mergeCell ref="E16:E17"/>
    <mergeCell ref="E68:E69"/>
    <mergeCell ref="E81:E82"/>
    <mergeCell ref="E87:E88"/>
  </mergeCells>
  <phoneticPr fontId="34" type="noConversion"/>
  <dataValidations count="2">
    <dataValidation allowBlank="1" showInputMessage="1" sqref="H29 J33 H1:H8 H11:H27 H31:H45 H47:H54 H56:H69 H71:H1048576" xr:uid="{00000000-0002-0000-0100-000000000000}"/>
    <dataValidation type="list" errorStyle="information" allowBlank="1" showInputMessage="1" showErrorMessage="1" errorTitle="请选择" error="请选择社会团体,基金会,民办非企业,企业中的一类。" sqref="E1 E106 D84:D85 E3:E16 E18:E68 E70:E81 E83:E87 E89:E104 E108:E116 E119:E1048576" xr:uid="{00000000-0002-0000-0100-000001000000}">
      <formula1>"社会团体,基金会,民办非企业,企业"</formula1>
    </dataValidation>
  </dataValidations>
  <pageMargins left="0.23622047244094499" right="0.196850393700787" top="0.511811023622047" bottom="0.74803149606299202" header="0.31496062992126" footer="0.31496062992126"/>
  <pageSetup paperSize="8" scale="65" orientation="landscape" r:id="rId1"/>
  <rowBreaks count="3" manualBreakCount="3">
    <brk id="103" max="18" man="1"/>
    <brk id="110" max="27" man="1"/>
    <brk id="116"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81"/>
  <sheetViews>
    <sheetView tabSelected="1" view="pageBreakPreview" zoomScaleNormal="55" zoomScaleSheetLayoutView="100" workbookViewId="0">
      <pane xSplit="4" ySplit="2" topLeftCell="F69" activePane="bottomRight" state="frozen"/>
      <selection pane="topRight"/>
      <selection pane="bottomLeft"/>
      <selection pane="bottomRight" activeCell="D69" sqref="D69"/>
    </sheetView>
  </sheetViews>
  <sheetFormatPr defaultColWidth="9" defaultRowHeight="13.5" x14ac:dyDescent="0.15"/>
  <cols>
    <col min="1" max="1" width="5.25" style="277" customWidth="1"/>
    <col min="2" max="2" width="35.75" style="277" customWidth="1"/>
    <col min="3" max="3" width="14.375" style="277" customWidth="1"/>
    <col min="4" max="4" width="41.5" style="277" customWidth="1"/>
    <col min="5" max="5" width="48.125" style="277" customWidth="1"/>
    <col min="6" max="6" width="23" style="277" customWidth="1"/>
    <col min="7" max="7" width="13.75" style="42" customWidth="1"/>
    <col min="8" max="8" width="16.375" style="42" customWidth="1"/>
    <col min="9" max="9" width="16.625" style="42" customWidth="1"/>
    <col min="10" max="10" width="11.625" style="273" customWidth="1"/>
    <col min="11" max="11" width="25.375" style="274" customWidth="1"/>
    <col min="12" max="12" width="25.375" style="275" customWidth="1"/>
    <col min="13" max="13" width="25.375" style="276" customWidth="1"/>
    <col min="14" max="14" width="30.375" style="277" customWidth="1"/>
    <col min="15" max="15" width="9" style="277"/>
    <col min="16" max="16" width="10.5" style="277" customWidth="1"/>
    <col min="17" max="16384" width="9" style="277"/>
  </cols>
  <sheetData>
    <row r="1" spans="1:17" s="237" customFormat="1" ht="45" customHeight="1" x14ac:dyDescent="0.15">
      <c r="A1" s="233" t="s">
        <v>1576</v>
      </c>
      <c r="B1" s="233"/>
      <c r="C1" s="233"/>
      <c r="D1" s="233"/>
      <c r="E1" s="233"/>
      <c r="F1" s="233"/>
      <c r="G1" s="233"/>
      <c r="H1" s="233"/>
      <c r="I1" s="233"/>
      <c r="J1" s="234"/>
      <c r="K1" s="234"/>
      <c r="L1" s="235"/>
      <c r="M1" s="236"/>
    </row>
    <row r="2" spans="1:17" s="242" customFormat="1" ht="45" customHeight="1" x14ac:dyDescent="0.15">
      <c r="A2" s="238" t="s">
        <v>2</v>
      </c>
      <c r="B2" s="238" t="s">
        <v>5</v>
      </c>
      <c r="C2" s="238" t="s">
        <v>6</v>
      </c>
      <c r="D2" s="238" t="s">
        <v>7</v>
      </c>
      <c r="E2" s="238" t="s">
        <v>8</v>
      </c>
      <c r="F2" s="238" t="s">
        <v>1577</v>
      </c>
      <c r="G2" s="81" t="s">
        <v>1578</v>
      </c>
      <c r="H2" s="81" t="s">
        <v>1579</v>
      </c>
      <c r="I2" s="81" t="s">
        <v>1580</v>
      </c>
      <c r="J2" s="239"/>
      <c r="K2" s="239"/>
      <c r="L2" s="240"/>
      <c r="M2" s="241"/>
      <c r="N2" s="242" t="s">
        <v>29</v>
      </c>
      <c r="O2" s="242" t="s">
        <v>30</v>
      </c>
    </row>
    <row r="3" spans="1:17" s="251" customFormat="1" ht="45" customHeight="1" x14ac:dyDescent="0.15">
      <c r="A3" s="243">
        <f>ROW()-2</f>
        <v>1</v>
      </c>
      <c r="B3" s="244" t="s">
        <v>33</v>
      </c>
      <c r="C3" s="244" t="s">
        <v>34</v>
      </c>
      <c r="D3" s="244" t="s">
        <v>1581</v>
      </c>
      <c r="E3" s="244" t="s">
        <v>1582</v>
      </c>
      <c r="F3" s="244" t="s">
        <v>521</v>
      </c>
      <c r="G3" s="111">
        <v>217.7</v>
      </c>
      <c r="H3" s="111">
        <v>167.7</v>
      </c>
      <c r="I3" s="111">
        <v>50</v>
      </c>
      <c r="J3" s="245"/>
      <c r="K3" s="246"/>
      <c r="L3" s="247"/>
      <c r="M3" s="248"/>
      <c r="N3" s="104">
        <f t="shared" ref="N3:N21" si="0">ROUNDDOWN(I3,2)-I3</f>
        <v>0</v>
      </c>
      <c r="O3" s="249" t="e">
        <f>G3-H3-#REF!</f>
        <v>#REF!</v>
      </c>
      <c r="P3" s="250" t="e">
        <f>H3*0.3-#REF!</f>
        <v>#REF!</v>
      </c>
    </row>
    <row r="4" spans="1:17" s="251" customFormat="1" ht="45" customHeight="1" x14ac:dyDescent="0.15">
      <c r="A4" s="243">
        <f t="shared" ref="A4:A7" si="1">ROW()-2</f>
        <v>2</v>
      </c>
      <c r="B4" s="244" t="s">
        <v>94</v>
      </c>
      <c r="C4" s="244" t="s">
        <v>34</v>
      </c>
      <c r="D4" s="252" t="s">
        <v>1583</v>
      </c>
      <c r="E4" s="244" t="s">
        <v>1584</v>
      </c>
      <c r="F4" s="244" t="s">
        <v>97</v>
      </c>
      <c r="G4" s="111">
        <v>140</v>
      </c>
      <c r="H4" s="111">
        <v>110</v>
      </c>
      <c r="I4" s="111">
        <v>30</v>
      </c>
      <c r="J4" s="245"/>
      <c r="K4" s="253"/>
      <c r="L4" s="247"/>
      <c r="M4" s="248"/>
      <c r="N4" s="104">
        <f t="shared" si="0"/>
        <v>0</v>
      </c>
      <c r="O4" s="249" t="e">
        <f>G4-H4-#REF!</f>
        <v>#REF!</v>
      </c>
      <c r="P4" s="250" t="e">
        <f>H4*0.3-#REF!</f>
        <v>#REF!</v>
      </c>
    </row>
    <row r="5" spans="1:17" s="254" customFormat="1" ht="45" customHeight="1" x14ac:dyDescent="0.15">
      <c r="A5" s="243">
        <f t="shared" si="1"/>
        <v>3</v>
      </c>
      <c r="B5" s="244" t="s">
        <v>122</v>
      </c>
      <c r="C5" s="244" t="s">
        <v>34</v>
      </c>
      <c r="D5" s="244" t="s">
        <v>123</v>
      </c>
      <c r="E5" s="244" t="s">
        <v>1585</v>
      </c>
      <c r="F5" s="244" t="s">
        <v>1402</v>
      </c>
      <c r="G5" s="111">
        <v>41.5</v>
      </c>
      <c r="H5" s="111">
        <v>32</v>
      </c>
      <c r="I5" s="111">
        <v>9.5</v>
      </c>
      <c r="J5" s="245"/>
      <c r="K5" s="246"/>
      <c r="L5" s="247"/>
      <c r="M5" s="248"/>
      <c r="N5" s="104">
        <f t="shared" si="0"/>
        <v>0</v>
      </c>
      <c r="O5" s="249" t="e">
        <f>G5-H5-#REF!</f>
        <v>#REF!</v>
      </c>
      <c r="P5" s="250" t="e">
        <f>H5*0.3-#REF!</f>
        <v>#REF!</v>
      </c>
    </row>
    <row r="6" spans="1:17" s="254" customFormat="1" ht="45" customHeight="1" x14ac:dyDescent="0.15">
      <c r="A6" s="243">
        <f t="shared" si="1"/>
        <v>4</v>
      </c>
      <c r="B6" s="252" t="s">
        <v>165</v>
      </c>
      <c r="C6" s="252" t="s">
        <v>34</v>
      </c>
      <c r="D6" s="252" t="s">
        <v>166</v>
      </c>
      <c r="E6" s="252" t="s">
        <v>1586</v>
      </c>
      <c r="F6" s="252" t="s">
        <v>53</v>
      </c>
      <c r="G6" s="112">
        <v>21.29</v>
      </c>
      <c r="H6" s="112">
        <v>16.38</v>
      </c>
      <c r="I6" s="111">
        <v>4.91</v>
      </c>
      <c r="K6" s="246"/>
      <c r="L6" s="247"/>
      <c r="M6" s="248"/>
      <c r="N6" s="104">
        <f t="shared" si="0"/>
        <v>0</v>
      </c>
      <c r="O6" s="249" t="e">
        <f>G6-H6-#REF!</f>
        <v>#REF!</v>
      </c>
      <c r="P6" s="250" t="e">
        <f>H6*0.3-#REF!</f>
        <v>#REF!</v>
      </c>
    </row>
    <row r="7" spans="1:17" s="254" customFormat="1" ht="45" customHeight="1" x14ac:dyDescent="0.15">
      <c r="A7" s="255">
        <f t="shared" si="1"/>
        <v>5</v>
      </c>
      <c r="B7" s="256" t="s">
        <v>243</v>
      </c>
      <c r="C7" s="256" t="s">
        <v>244</v>
      </c>
      <c r="D7" s="252" t="s">
        <v>245</v>
      </c>
      <c r="E7" s="252" t="s">
        <v>1587</v>
      </c>
      <c r="F7" s="252" t="s">
        <v>247</v>
      </c>
      <c r="G7" s="112">
        <v>49.4</v>
      </c>
      <c r="H7" s="112">
        <v>38</v>
      </c>
      <c r="I7" s="111">
        <v>11.4</v>
      </c>
      <c r="J7" s="257"/>
      <c r="K7" s="258"/>
      <c r="L7" s="247"/>
      <c r="M7" s="248"/>
      <c r="N7" s="104">
        <f t="shared" si="0"/>
        <v>0</v>
      </c>
      <c r="O7" s="249" t="e">
        <f>G7-H7-#REF!</f>
        <v>#REF!</v>
      </c>
      <c r="P7" s="250" t="e">
        <f>H7*0.3-#REF!</f>
        <v>#REF!</v>
      </c>
    </row>
    <row r="8" spans="1:17" s="251" customFormat="1" ht="45" customHeight="1" x14ac:dyDescent="0.15">
      <c r="A8" s="255"/>
      <c r="B8" s="256"/>
      <c r="C8" s="256"/>
      <c r="D8" s="252" t="s">
        <v>245</v>
      </c>
      <c r="E8" s="252" t="s">
        <v>1588</v>
      </c>
      <c r="F8" s="252" t="s">
        <v>1464</v>
      </c>
      <c r="G8" s="112">
        <v>13</v>
      </c>
      <c r="H8" s="112">
        <v>10</v>
      </c>
      <c r="I8" s="111">
        <v>3</v>
      </c>
      <c r="J8" s="257"/>
      <c r="K8" s="258"/>
      <c r="L8" s="247"/>
      <c r="M8" s="248"/>
      <c r="N8" s="104">
        <f t="shared" si="0"/>
        <v>0</v>
      </c>
      <c r="O8" s="249" t="e">
        <f>G8-H8-#REF!</f>
        <v>#REF!</v>
      </c>
      <c r="P8" s="250" t="e">
        <f>H8*0.3-#REF!</f>
        <v>#REF!</v>
      </c>
    </row>
    <row r="9" spans="1:17" s="254" customFormat="1" ht="45" customHeight="1" x14ac:dyDescent="0.15">
      <c r="A9" s="243">
        <f>ROW()-3</f>
        <v>6</v>
      </c>
      <c r="B9" s="252" t="s">
        <v>275</v>
      </c>
      <c r="C9" s="252" t="s">
        <v>34</v>
      </c>
      <c r="D9" s="252" t="s">
        <v>276</v>
      </c>
      <c r="E9" s="252" t="s">
        <v>1589</v>
      </c>
      <c r="F9" s="252" t="s">
        <v>409</v>
      </c>
      <c r="G9" s="112">
        <v>51</v>
      </c>
      <c r="H9" s="113">
        <v>39.231000000000002</v>
      </c>
      <c r="I9" s="118">
        <v>11.769</v>
      </c>
      <c r="K9" s="259"/>
      <c r="L9" s="247"/>
      <c r="M9" s="248"/>
      <c r="N9" s="104">
        <f t="shared" si="0"/>
        <v>-9.0000000000003411E-3</v>
      </c>
      <c r="O9" s="249" t="e">
        <f>G9-H9-#REF!</f>
        <v>#REF!</v>
      </c>
      <c r="P9" s="250" t="e">
        <f>H9*0.3-#REF!</f>
        <v>#REF!</v>
      </c>
    </row>
    <row r="10" spans="1:17" s="254" customFormat="1" ht="45" customHeight="1" x14ac:dyDescent="0.15">
      <c r="A10" s="243">
        <f t="shared" ref="A10:A40" si="2">ROW()-3</f>
        <v>7</v>
      </c>
      <c r="B10" s="252" t="s">
        <v>299</v>
      </c>
      <c r="C10" s="252" t="s">
        <v>34</v>
      </c>
      <c r="D10" s="252" t="s">
        <v>1590</v>
      </c>
      <c r="E10" s="252" t="s">
        <v>1591</v>
      </c>
      <c r="F10" s="252" t="s">
        <v>53</v>
      </c>
      <c r="G10" s="112">
        <v>40</v>
      </c>
      <c r="H10" s="112">
        <v>31</v>
      </c>
      <c r="I10" s="111">
        <v>9</v>
      </c>
      <c r="K10" s="259"/>
      <c r="L10" s="247"/>
      <c r="M10" s="248"/>
      <c r="N10" s="104">
        <f t="shared" si="0"/>
        <v>0</v>
      </c>
      <c r="O10" s="249" t="e">
        <f>G10-H10-#REF!</f>
        <v>#REF!</v>
      </c>
      <c r="P10" s="250" t="e">
        <f>H10*0.3-#REF!</f>
        <v>#REF!</v>
      </c>
      <c r="Q10" s="260"/>
    </row>
    <row r="11" spans="1:17" s="254" customFormat="1" ht="45" customHeight="1" x14ac:dyDescent="0.15">
      <c r="A11" s="243">
        <f t="shared" si="2"/>
        <v>8</v>
      </c>
      <c r="B11" s="252" t="s">
        <v>318</v>
      </c>
      <c r="C11" s="252" t="s">
        <v>34</v>
      </c>
      <c r="D11" s="252" t="s">
        <v>1592</v>
      </c>
      <c r="E11" s="252" t="s">
        <v>1593</v>
      </c>
      <c r="F11" s="252" t="s">
        <v>1468</v>
      </c>
      <c r="G11" s="112">
        <v>217</v>
      </c>
      <c r="H11" s="112">
        <v>167</v>
      </c>
      <c r="I11" s="111">
        <v>50</v>
      </c>
      <c r="K11" s="259"/>
      <c r="L11" s="247"/>
      <c r="M11" s="248"/>
      <c r="N11" s="104">
        <f t="shared" si="0"/>
        <v>0</v>
      </c>
      <c r="O11" s="249" t="e">
        <f>G11-H11-#REF!</f>
        <v>#REF!</v>
      </c>
      <c r="P11" s="250" t="e">
        <f>H11*0.3-#REF!</f>
        <v>#REF!</v>
      </c>
    </row>
    <row r="12" spans="1:17" s="254" customFormat="1" ht="45" customHeight="1" x14ac:dyDescent="0.15">
      <c r="A12" s="243">
        <f t="shared" si="2"/>
        <v>9</v>
      </c>
      <c r="B12" s="252" t="s">
        <v>340</v>
      </c>
      <c r="C12" s="252" t="s">
        <v>244</v>
      </c>
      <c r="D12" s="252" t="s">
        <v>341</v>
      </c>
      <c r="E12" s="252" t="s">
        <v>1594</v>
      </c>
      <c r="F12" s="252" t="s">
        <v>343</v>
      </c>
      <c r="G12" s="112">
        <v>47</v>
      </c>
      <c r="H12" s="112">
        <v>36.5</v>
      </c>
      <c r="I12" s="111">
        <v>10.5</v>
      </c>
      <c r="K12" s="246"/>
      <c r="L12" s="247"/>
      <c r="M12" s="248"/>
      <c r="N12" s="104">
        <f t="shared" si="0"/>
        <v>0</v>
      </c>
      <c r="O12" s="249" t="e">
        <f>G12-H12-#REF!</f>
        <v>#REF!</v>
      </c>
      <c r="P12" s="250" t="e">
        <f>H12*0.3-#REF!</f>
        <v>#REF!</v>
      </c>
    </row>
    <row r="13" spans="1:17" s="251" customFormat="1" ht="45" customHeight="1" x14ac:dyDescent="0.15">
      <c r="A13" s="243">
        <f t="shared" si="2"/>
        <v>10</v>
      </c>
      <c r="B13" s="252" t="s">
        <v>383</v>
      </c>
      <c r="C13" s="252" t="s">
        <v>138</v>
      </c>
      <c r="D13" s="252" t="s">
        <v>384</v>
      </c>
      <c r="E13" s="252" t="s">
        <v>1595</v>
      </c>
      <c r="F13" s="252" t="s">
        <v>53</v>
      </c>
      <c r="G13" s="112">
        <v>10</v>
      </c>
      <c r="H13" s="112">
        <v>8</v>
      </c>
      <c r="I13" s="111">
        <v>2</v>
      </c>
      <c r="K13" s="246"/>
      <c r="L13" s="247"/>
      <c r="M13" s="248"/>
      <c r="N13" s="104">
        <f t="shared" si="0"/>
        <v>0</v>
      </c>
      <c r="O13" s="249" t="e">
        <f>G13-H13-#REF!</f>
        <v>#REF!</v>
      </c>
      <c r="P13" s="250" t="e">
        <f>H13*0.3-#REF!</f>
        <v>#REF!</v>
      </c>
    </row>
    <row r="14" spans="1:17" s="251" customFormat="1" ht="45" customHeight="1" x14ac:dyDescent="0.15">
      <c r="A14" s="243">
        <f t="shared" si="2"/>
        <v>11</v>
      </c>
      <c r="B14" s="252" t="s">
        <v>406</v>
      </c>
      <c r="C14" s="252" t="s">
        <v>81</v>
      </c>
      <c r="D14" s="252" t="s">
        <v>1596</v>
      </c>
      <c r="E14" s="252" t="s">
        <v>1597</v>
      </c>
      <c r="F14" s="252" t="s">
        <v>409</v>
      </c>
      <c r="G14" s="112">
        <v>130</v>
      </c>
      <c r="H14" s="112">
        <v>100</v>
      </c>
      <c r="I14" s="111">
        <v>30</v>
      </c>
      <c r="K14" s="261"/>
      <c r="L14" s="247"/>
      <c r="M14" s="248"/>
      <c r="N14" s="104">
        <f t="shared" si="0"/>
        <v>0</v>
      </c>
      <c r="O14" s="249" t="e">
        <f>G14-H14-#REF!</f>
        <v>#REF!</v>
      </c>
      <c r="P14" s="250" t="e">
        <f>H14*0.3-#REF!</f>
        <v>#REF!</v>
      </c>
    </row>
    <row r="15" spans="1:17" s="251" customFormat="1" ht="45" customHeight="1" x14ac:dyDescent="0.15">
      <c r="A15" s="243">
        <f t="shared" si="2"/>
        <v>12</v>
      </c>
      <c r="B15" s="252" t="s">
        <v>422</v>
      </c>
      <c r="C15" s="252" t="s">
        <v>34</v>
      </c>
      <c r="D15" s="252" t="s">
        <v>1598</v>
      </c>
      <c r="E15" s="252" t="s">
        <v>1599</v>
      </c>
      <c r="F15" s="252" t="s">
        <v>409</v>
      </c>
      <c r="G15" s="112">
        <v>130</v>
      </c>
      <c r="H15" s="112">
        <v>100</v>
      </c>
      <c r="I15" s="111">
        <v>30</v>
      </c>
      <c r="K15" s="246"/>
      <c r="L15" s="247"/>
      <c r="M15" s="248"/>
      <c r="N15" s="104">
        <f t="shared" si="0"/>
        <v>0</v>
      </c>
      <c r="O15" s="249" t="e">
        <f>G15-H15-#REF!</f>
        <v>#REF!</v>
      </c>
      <c r="P15" s="250" t="e">
        <f>H15*0.3-#REF!</f>
        <v>#REF!</v>
      </c>
    </row>
    <row r="16" spans="1:17" s="251" customFormat="1" ht="45" customHeight="1" x14ac:dyDescent="0.15">
      <c r="A16" s="243">
        <f t="shared" si="2"/>
        <v>13</v>
      </c>
      <c r="B16" s="252" t="s">
        <v>434</v>
      </c>
      <c r="C16" s="252" t="s">
        <v>34</v>
      </c>
      <c r="D16" s="252" t="s">
        <v>435</v>
      </c>
      <c r="E16" s="252" t="s">
        <v>1600</v>
      </c>
      <c r="F16" s="252" t="s">
        <v>264</v>
      </c>
      <c r="G16" s="112">
        <v>19.5</v>
      </c>
      <c r="H16" s="112">
        <v>15</v>
      </c>
      <c r="I16" s="111">
        <v>4.5</v>
      </c>
      <c r="K16" s="261"/>
      <c r="L16" s="247"/>
      <c r="M16" s="248"/>
      <c r="N16" s="104">
        <f t="shared" si="0"/>
        <v>0</v>
      </c>
      <c r="O16" s="249" t="e">
        <f>G16-H16-#REF!</f>
        <v>#REF!</v>
      </c>
      <c r="P16" s="250" t="e">
        <f>H16*0.3-#REF!</f>
        <v>#REF!</v>
      </c>
    </row>
    <row r="17" spans="1:16" s="251" customFormat="1" ht="45" customHeight="1" x14ac:dyDescent="0.15">
      <c r="A17" s="243">
        <f t="shared" si="2"/>
        <v>14</v>
      </c>
      <c r="B17" s="252" t="s">
        <v>448</v>
      </c>
      <c r="C17" s="252" t="s">
        <v>34</v>
      </c>
      <c r="D17" s="252" t="s">
        <v>449</v>
      </c>
      <c r="E17" s="252" t="s">
        <v>1601</v>
      </c>
      <c r="F17" s="252" t="s">
        <v>53</v>
      </c>
      <c r="G17" s="112">
        <v>232.3</v>
      </c>
      <c r="H17" s="112">
        <v>182.3</v>
      </c>
      <c r="I17" s="111">
        <v>50</v>
      </c>
      <c r="K17" s="246"/>
      <c r="L17" s="247"/>
      <c r="M17" s="248"/>
      <c r="N17" s="104">
        <f t="shared" si="0"/>
        <v>0</v>
      </c>
      <c r="O17" s="249" t="e">
        <f>G17-H17-#REF!</f>
        <v>#REF!</v>
      </c>
      <c r="P17" s="250" t="e">
        <f>H17*0.3-#REF!</f>
        <v>#REF!</v>
      </c>
    </row>
    <row r="18" spans="1:16" s="251" customFormat="1" ht="45" customHeight="1" x14ac:dyDescent="0.15">
      <c r="A18" s="243">
        <f t="shared" si="2"/>
        <v>15</v>
      </c>
      <c r="B18" s="252" t="s">
        <v>459</v>
      </c>
      <c r="C18" s="252" t="s">
        <v>138</v>
      </c>
      <c r="D18" s="252" t="s">
        <v>1602</v>
      </c>
      <c r="E18" s="252" t="s">
        <v>1603</v>
      </c>
      <c r="F18" s="252" t="s">
        <v>247</v>
      </c>
      <c r="G18" s="112">
        <v>48</v>
      </c>
      <c r="H18" s="112">
        <v>36.93</v>
      </c>
      <c r="I18" s="111">
        <v>11.07</v>
      </c>
      <c r="K18" s="246"/>
      <c r="L18" s="247"/>
      <c r="M18" s="248"/>
      <c r="N18" s="104">
        <f t="shared" si="0"/>
        <v>0</v>
      </c>
      <c r="O18" s="249" t="e">
        <f>G18-H18-#REF!</f>
        <v>#REF!</v>
      </c>
      <c r="P18" s="250" t="e">
        <f>H18*0.3-#REF!</f>
        <v>#REF!</v>
      </c>
    </row>
    <row r="19" spans="1:16" s="251" customFormat="1" ht="68.25" customHeight="1" x14ac:dyDescent="0.15">
      <c r="A19" s="243">
        <f t="shared" si="2"/>
        <v>16</v>
      </c>
      <c r="B19" s="252" t="s">
        <v>472</v>
      </c>
      <c r="C19" s="252" t="s">
        <v>34</v>
      </c>
      <c r="D19" s="252" t="s">
        <v>473</v>
      </c>
      <c r="E19" s="252" t="s">
        <v>1604</v>
      </c>
      <c r="F19" s="252" t="s">
        <v>53</v>
      </c>
      <c r="G19" s="112">
        <v>96.2</v>
      </c>
      <c r="H19" s="112">
        <v>74</v>
      </c>
      <c r="I19" s="111">
        <v>22.2</v>
      </c>
      <c r="K19" s="246"/>
      <c r="L19" s="247"/>
      <c r="M19" s="248"/>
      <c r="N19" s="104">
        <f t="shared" si="0"/>
        <v>0</v>
      </c>
      <c r="O19" s="249" t="e">
        <f>G19-H19-#REF!</f>
        <v>#REF!</v>
      </c>
      <c r="P19" s="250" t="e">
        <f>H19*0.3-#REF!</f>
        <v>#REF!</v>
      </c>
    </row>
    <row r="20" spans="1:16" s="251" customFormat="1" ht="45" customHeight="1" x14ac:dyDescent="0.15">
      <c r="A20" s="243">
        <f t="shared" si="2"/>
        <v>17</v>
      </c>
      <c r="B20" s="252" t="s">
        <v>483</v>
      </c>
      <c r="C20" s="252" t="s">
        <v>34</v>
      </c>
      <c r="D20" s="252" t="s">
        <v>484</v>
      </c>
      <c r="E20" s="252" t="s">
        <v>1605</v>
      </c>
      <c r="F20" s="252" t="s">
        <v>141</v>
      </c>
      <c r="G20" s="112">
        <v>72.05</v>
      </c>
      <c r="H20" s="112">
        <v>55.43</v>
      </c>
      <c r="I20" s="111">
        <v>16.62</v>
      </c>
      <c r="K20" s="246"/>
      <c r="L20" s="247"/>
      <c r="M20" s="248"/>
      <c r="N20" s="104">
        <f t="shared" si="0"/>
        <v>0</v>
      </c>
      <c r="O20" s="249" t="e">
        <f>G20-H20-#REF!</f>
        <v>#REF!</v>
      </c>
      <c r="P20" s="250" t="e">
        <f>H20*0.3-#REF!</f>
        <v>#REF!</v>
      </c>
    </row>
    <row r="21" spans="1:16" s="251" customFormat="1" ht="45" customHeight="1" x14ac:dyDescent="0.15">
      <c r="A21" s="243">
        <f t="shared" si="2"/>
        <v>18</v>
      </c>
      <c r="B21" s="252" t="s">
        <v>505</v>
      </c>
      <c r="C21" s="252" t="s">
        <v>34</v>
      </c>
      <c r="D21" s="252" t="s">
        <v>506</v>
      </c>
      <c r="E21" s="252" t="s">
        <v>124</v>
      </c>
      <c r="F21" s="252" t="s">
        <v>1606</v>
      </c>
      <c r="G21" s="112">
        <v>36.4</v>
      </c>
      <c r="H21" s="112">
        <v>28</v>
      </c>
      <c r="I21" s="111">
        <v>8.4</v>
      </c>
      <c r="K21" s="261"/>
      <c r="L21" s="247"/>
      <c r="M21" s="248"/>
      <c r="N21" s="104">
        <f t="shared" si="0"/>
        <v>0</v>
      </c>
      <c r="O21" s="249" t="e">
        <f>G21-H21-#REF!</f>
        <v>#REF!</v>
      </c>
      <c r="P21" s="250" t="e">
        <f>H21*0.3-#REF!</f>
        <v>#REF!</v>
      </c>
    </row>
    <row r="22" spans="1:16" s="251" customFormat="1" ht="45" customHeight="1" x14ac:dyDescent="0.15">
      <c r="A22" s="243">
        <f t="shared" si="2"/>
        <v>19</v>
      </c>
      <c r="B22" s="252" t="s">
        <v>532</v>
      </c>
      <c r="C22" s="252" t="s">
        <v>34</v>
      </c>
      <c r="D22" s="262" t="s">
        <v>1607</v>
      </c>
      <c r="E22" s="262" t="s">
        <v>1608</v>
      </c>
      <c r="F22" s="252" t="s">
        <v>97</v>
      </c>
      <c r="G22" s="112">
        <v>30</v>
      </c>
      <c r="H22" s="112">
        <v>23.1</v>
      </c>
      <c r="I22" s="111">
        <v>6.9</v>
      </c>
      <c r="K22" s="261"/>
      <c r="L22" s="247"/>
      <c r="M22" s="248"/>
      <c r="N22" s="104">
        <f t="shared" ref="N22:N41" si="3">ROUNDDOWN(I22,2)-I22</f>
        <v>0</v>
      </c>
      <c r="O22" s="249" t="e">
        <f>G22-H22-#REF!</f>
        <v>#REF!</v>
      </c>
      <c r="P22" s="250" t="e">
        <f>H22*0.3-#REF!</f>
        <v>#REF!</v>
      </c>
    </row>
    <row r="23" spans="1:16" s="251" customFormat="1" ht="45" customHeight="1" x14ac:dyDescent="0.15">
      <c r="A23" s="243">
        <f t="shared" si="2"/>
        <v>20</v>
      </c>
      <c r="B23" s="252" t="s">
        <v>543</v>
      </c>
      <c r="C23" s="252" t="s">
        <v>34</v>
      </c>
      <c r="D23" s="252" t="s">
        <v>1609</v>
      </c>
      <c r="E23" s="252" t="s">
        <v>1610</v>
      </c>
      <c r="F23" s="252" t="s">
        <v>546</v>
      </c>
      <c r="G23" s="112">
        <v>19.5</v>
      </c>
      <c r="H23" s="112">
        <v>15</v>
      </c>
      <c r="I23" s="111">
        <v>4.5</v>
      </c>
      <c r="K23" s="261"/>
      <c r="L23" s="247"/>
      <c r="M23" s="248"/>
      <c r="N23" s="104">
        <f t="shared" si="3"/>
        <v>0</v>
      </c>
      <c r="O23" s="249" t="e">
        <f>G23-H23-#REF!</f>
        <v>#REF!</v>
      </c>
      <c r="P23" s="250" t="e">
        <f>H23*0.3-#REF!</f>
        <v>#REF!</v>
      </c>
    </row>
    <row r="24" spans="1:16" s="251" customFormat="1" ht="45" customHeight="1" x14ac:dyDescent="0.15">
      <c r="A24" s="243">
        <f t="shared" si="2"/>
        <v>21</v>
      </c>
      <c r="B24" s="252" t="s">
        <v>568</v>
      </c>
      <c r="C24" s="252" t="s">
        <v>34</v>
      </c>
      <c r="D24" s="252" t="s">
        <v>569</v>
      </c>
      <c r="E24" s="252" t="s">
        <v>1611</v>
      </c>
      <c r="F24" s="252" t="s">
        <v>1402</v>
      </c>
      <c r="G24" s="112">
        <v>164.55</v>
      </c>
      <c r="H24" s="112">
        <v>126.58</v>
      </c>
      <c r="I24" s="111">
        <v>37.97</v>
      </c>
      <c r="K24" s="246"/>
      <c r="L24" s="247"/>
      <c r="M24" s="248"/>
      <c r="N24" s="104">
        <f t="shared" si="3"/>
        <v>0</v>
      </c>
      <c r="O24" s="249" t="e">
        <f>G24-H24-#REF!</f>
        <v>#REF!</v>
      </c>
      <c r="P24" s="250" t="e">
        <f>H24*0.3-#REF!</f>
        <v>#REF!</v>
      </c>
    </row>
    <row r="25" spans="1:16" s="251" customFormat="1" ht="45" customHeight="1" x14ac:dyDescent="0.15">
      <c r="A25" s="243">
        <f t="shared" si="2"/>
        <v>22</v>
      </c>
      <c r="B25" s="252" t="s">
        <v>579</v>
      </c>
      <c r="C25" s="252" t="s">
        <v>34</v>
      </c>
      <c r="D25" s="252" t="s">
        <v>1612</v>
      </c>
      <c r="E25" s="252" t="s">
        <v>1613</v>
      </c>
      <c r="F25" s="252" t="s">
        <v>1614</v>
      </c>
      <c r="G25" s="112">
        <v>130</v>
      </c>
      <c r="H25" s="112">
        <v>100</v>
      </c>
      <c r="I25" s="111">
        <v>30</v>
      </c>
      <c r="K25" s="246"/>
      <c r="L25" s="247"/>
      <c r="M25" s="248"/>
      <c r="N25" s="104">
        <f t="shared" si="3"/>
        <v>0</v>
      </c>
      <c r="O25" s="249" t="e">
        <f>G25-H25-#REF!</f>
        <v>#REF!</v>
      </c>
      <c r="P25" s="250" t="e">
        <f>H25*0.3-#REF!</f>
        <v>#REF!</v>
      </c>
    </row>
    <row r="26" spans="1:16" s="251" customFormat="1" ht="45" customHeight="1" x14ac:dyDescent="0.15">
      <c r="A26" s="243">
        <f t="shared" si="2"/>
        <v>23</v>
      </c>
      <c r="B26" s="252" t="s">
        <v>591</v>
      </c>
      <c r="C26" s="252" t="s">
        <v>34</v>
      </c>
      <c r="D26" s="252" t="s">
        <v>592</v>
      </c>
      <c r="E26" s="252" t="s">
        <v>1615</v>
      </c>
      <c r="F26" s="252" t="s">
        <v>1402</v>
      </c>
      <c r="G26" s="112">
        <v>99.8</v>
      </c>
      <c r="H26" s="112">
        <v>84.8</v>
      </c>
      <c r="I26" s="111">
        <v>15</v>
      </c>
      <c r="K26" s="246"/>
      <c r="L26" s="247"/>
      <c r="M26" s="248"/>
      <c r="N26" s="104">
        <f t="shared" si="3"/>
        <v>0</v>
      </c>
      <c r="O26" s="249" t="e">
        <f>G26-H26-#REF!</f>
        <v>#REF!</v>
      </c>
      <c r="P26" s="250" t="e">
        <f>H26*0.3-#REF!</f>
        <v>#REF!</v>
      </c>
    </row>
    <row r="27" spans="1:16" s="251" customFormat="1" ht="45" customHeight="1" x14ac:dyDescent="0.15">
      <c r="A27" s="243">
        <f t="shared" si="2"/>
        <v>24</v>
      </c>
      <c r="B27" s="252" t="s">
        <v>603</v>
      </c>
      <c r="C27" s="252" t="s">
        <v>81</v>
      </c>
      <c r="D27" s="262" t="s">
        <v>1616</v>
      </c>
      <c r="E27" s="262" t="s">
        <v>1611</v>
      </c>
      <c r="F27" s="252" t="s">
        <v>1617</v>
      </c>
      <c r="G27" s="114">
        <v>154.69999999999999</v>
      </c>
      <c r="H27" s="114">
        <v>119.12</v>
      </c>
      <c r="I27" s="111">
        <v>35.58</v>
      </c>
      <c r="K27" s="246"/>
      <c r="L27" s="247"/>
      <c r="M27" s="248"/>
      <c r="N27" s="104">
        <f t="shared" si="3"/>
        <v>0</v>
      </c>
      <c r="O27" s="249" t="e">
        <f>G27-H27-#REF!</f>
        <v>#REF!</v>
      </c>
      <c r="P27" s="250" t="e">
        <f>H27*0.3-#REF!</f>
        <v>#REF!</v>
      </c>
    </row>
    <row r="28" spans="1:16" s="251" customFormat="1" ht="45" customHeight="1" x14ac:dyDescent="0.15">
      <c r="A28" s="243">
        <f t="shared" si="2"/>
        <v>25</v>
      </c>
      <c r="B28" s="252" t="s">
        <v>615</v>
      </c>
      <c r="C28" s="252" t="s">
        <v>34</v>
      </c>
      <c r="D28" s="252" t="s">
        <v>616</v>
      </c>
      <c r="E28" s="252" t="s">
        <v>1618</v>
      </c>
      <c r="F28" s="262" t="s">
        <v>302</v>
      </c>
      <c r="G28" s="112">
        <v>45.95</v>
      </c>
      <c r="H28" s="112">
        <v>35.35</v>
      </c>
      <c r="I28" s="111">
        <v>10.6</v>
      </c>
      <c r="K28" s="261"/>
      <c r="L28" s="247"/>
      <c r="M28" s="248"/>
      <c r="N28" s="104">
        <f t="shared" si="3"/>
        <v>0</v>
      </c>
      <c r="O28" s="249" t="e">
        <f>G28-H28-#REF!</f>
        <v>#REF!</v>
      </c>
      <c r="P28" s="250" t="e">
        <f>H28*0.3-#REF!</f>
        <v>#REF!</v>
      </c>
    </row>
    <row r="29" spans="1:16" s="251" customFormat="1" ht="45" customHeight="1" x14ac:dyDescent="0.15">
      <c r="A29" s="243">
        <f t="shared" si="2"/>
        <v>26</v>
      </c>
      <c r="B29" s="252" t="s">
        <v>638</v>
      </c>
      <c r="C29" s="252" t="s">
        <v>34</v>
      </c>
      <c r="D29" s="262" t="s">
        <v>639</v>
      </c>
      <c r="E29" s="252" t="s">
        <v>1619</v>
      </c>
      <c r="F29" s="252" t="s">
        <v>111</v>
      </c>
      <c r="G29" s="112">
        <v>99.8</v>
      </c>
      <c r="H29" s="112">
        <v>76.8</v>
      </c>
      <c r="I29" s="111">
        <v>23</v>
      </c>
      <c r="K29" s="246"/>
      <c r="L29" s="247"/>
      <c r="M29" s="248"/>
      <c r="N29" s="104">
        <f t="shared" si="3"/>
        <v>0</v>
      </c>
      <c r="O29" s="249" t="e">
        <f>G29-H29-#REF!</f>
        <v>#REF!</v>
      </c>
      <c r="P29" s="250" t="e">
        <f>H29*0.3-#REF!</f>
        <v>#REF!</v>
      </c>
    </row>
    <row r="30" spans="1:16" s="251" customFormat="1" ht="45" customHeight="1" x14ac:dyDescent="0.15">
      <c r="A30" s="243">
        <f t="shared" si="2"/>
        <v>27</v>
      </c>
      <c r="B30" s="252" t="s">
        <v>649</v>
      </c>
      <c r="C30" s="252" t="s">
        <v>81</v>
      </c>
      <c r="D30" s="252" t="s">
        <v>1620</v>
      </c>
      <c r="E30" s="252" t="s">
        <v>1621</v>
      </c>
      <c r="F30" s="252" t="s">
        <v>97</v>
      </c>
      <c r="G30" s="111">
        <v>47.8</v>
      </c>
      <c r="H30" s="111">
        <v>36.770000000000003</v>
      </c>
      <c r="I30" s="111">
        <v>11.03</v>
      </c>
      <c r="K30" s="263"/>
      <c r="L30" s="247"/>
      <c r="M30" s="248"/>
      <c r="N30" s="104">
        <f t="shared" si="3"/>
        <v>0</v>
      </c>
      <c r="O30" s="249" t="e">
        <f>G30-H30-#REF!</f>
        <v>#REF!</v>
      </c>
      <c r="P30" s="250" t="e">
        <f>H30*0.3-#REF!</f>
        <v>#REF!</v>
      </c>
    </row>
    <row r="31" spans="1:16" s="251" customFormat="1" ht="45" customHeight="1" x14ac:dyDescent="0.15">
      <c r="A31" s="243">
        <f t="shared" si="2"/>
        <v>28</v>
      </c>
      <c r="B31" s="252" t="s">
        <v>699</v>
      </c>
      <c r="C31" s="252" t="s">
        <v>34</v>
      </c>
      <c r="D31" s="252" t="s">
        <v>712</v>
      </c>
      <c r="E31" s="252" t="s">
        <v>1622</v>
      </c>
      <c r="F31" s="252" t="s">
        <v>247</v>
      </c>
      <c r="G31" s="112">
        <v>208</v>
      </c>
      <c r="H31" s="112">
        <v>160</v>
      </c>
      <c r="I31" s="111">
        <v>48</v>
      </c>
      <c r="K31" s="246"/>
      <c r="L31" s="247"/>
      <c r="M31" s="248"/>
      <c r="N31" s="104">
        <f t="shared" si="3"/>
        <v>0</v>
      </c>
      <c r="O31" s="249" t="e">
        <f>G31-H31-#REF!</f>
        <v>#REF!</v>
      </c>
      <c r="P31" s="250" t="e">
        <f>H31*0.3-#REF!</f>
        <v>#REF!</v>
      </c>
    </row>
    <row r="32" spans="1:16" s="251" customFormat="1" ht="45" customHeight="1" x14ac:dyDescent="0.15">
      <c r="A32" s="243">
        <f t="shared" si="2"/>
        <v>29</v>
      </c>
      <c r="B32" s="252" t="s">
        <v>717</v>
      </c>
      <c r="C32" s="252" t="s">
        <v>34</v>
      </c>
      <c r="D32" s="252" t="s">
        <v>1623</v>
      </c>
      <c r="E32" s="252" t="s">
        <v>1624</v>
      </c>
      <c r="F32" s="252" t="s">
        <v>1503</v>
      </c>
      <c r="G32" s="112">
        <v>118.4</v>
      </c>
      <c r="H32" s="112">
        <v>91.08</v>
      </c>
      <c r="I32" s="111">
        <v>27.32</v>
      </c>
      <c r="K32" s="246"/>
      <c r="L32" s="247"/>
      <c r="M32" s="248"/>
      <c r="N32" s="104">
        <f t="shared" si="3"/>
        <v>0</v>
      </c>
      <c r="O32" s="249" t="e">
        <f>G32-H32-#REF!</f>
        <v>#REF!</v>
      </c>
      <c r="P32" s="250" t="e">
        <f>H32*0.3-#REF!</f>
        <v>#REF!</v>
      </c>
    </row>
    <row r="33" spans="1:16" s="251" customFormat="1" ht="45" customHeight="1" x14ac:dyDescent="0.15">
      <c r="A33" s="243">
        <f t="shared" si="2"/>
        <v>30</v>
      </c>
      <c r="B33" s="252" t="s">
        <v>728</v>
      </c>
      <c r="C33" s="252" t="s">
        <v>34</v>
      </c>
      <c r="D33" s="252" t="s">
        <v>729</v>
      </c>
      <c r="E33" s="252" t="s">
        <v>1625</v>
      </c>
      <c r="F33" s="252" t="s">
        <v>53</v>
      </c>
      <c r="G33" s="112">
        <v>40</v>
      </c>
      <c r="H33" s="112">
        <v>31</v>
      </c>
      <c r="I33" s="111">
        <v>9</v>
      </c>
      <c r="K33" s="246"/>
      <c r="L33" s="247"/>
      <c r="M33" s="248"/>
      <c r="N33" s="104">
        <f t="shared" si="3"/>
        <v>0</v>
      </c>
      <c r="O33" s="249" t="e">
        <f>G33-H33-#REF!</f>
        <v>#REF!</v>
      </c>
      <c r="P33" s="250" t="e">
        <f>H33*0.3-#REF!</f>
        <v>#REF!</v>
      </c>
    </row>
    <row r="34" spans="1:16" s="251" customFormat="1" ht="45" customHeight="1" x14ac:dyDescent="0.15">
      <c r="A34" s="243">
        <f t="shared" si="2"/>
        <v>31</v>
      </c>
      <c r="B34" s="252" t="s">
        <v>764</v>
      </c>
      <c r="C34" s="252" t="s">
        <v>34</v>
      </c>
      <c r="D34" s="252" t="s">
        <v>765</v>
      </c>
      <c r="E34" s="252" t="s">
        <v>1626</v>
      </c>
      <c r="F34" s="252" t="s">
        <v>53</v>
      </c>
      <c r="G34" s="112">
        <v>243.9</v>
      </c>
      <c r="H34" s="115">
        <v>194.3278</v>
      </c>
      <c r="I34" s="119">
        <v>49.572200000000002</v>
      </c>
      <c r="K34" s="246"/>
      <c r="L34" s="247"/>
      <c r="M34" s="248"/>
      <c r="N34" s="104">
        <f t="shared" si="3"/>
        <v>-2.2000000000019782E-3</v>
      </c>
      <c r="O34" s="249" t="e">
        <f>G34-H34-#REF!</f>
        <v>#REF!</v>
      </c>
      <c r="P34" s="250" t="e">
        <f>H34*0.3-#REF!</f>
        <v>#REF!</v>
      </c>
    </row>
    <row r="35" spans="1:16" s="251" customFormat="1" ht="45" customHeight="1" x14ac:dyDescent="0.15">
      <c r="A35" s="243">
        <f t="shared" si="2"/>
        <v>32</v>
      </c>
      <c r="B35" s="252" t="s">
        <v>820</v>
      </c>
      <c r="C35" s="252" t="s">
        <v>81</v>
      </c>
      <c r="D35" s="252" t="s">
        <v>1627</v>
      </c>
      <c r="E35" s="252" t="s">
        <v>1628</v>
      </c>
      <c r="F35" s="252" t="s">
        <v>141</v>
      </c>
      <c r="G35" s="112">
        <v>50</v>
      </c>
      <c r="H35" s="112">
        <v>40</v>
      </c>
      <c r="I35" s="111">
        <v>10</v>
      </c>
      <c r="K35" s="261"/>
      <c r="L35" s="247"/>
      <c r="M35" s="248"/>
      <c r="N35" s="104">
        <f t="shared" si="3"/>
        <v>0</v>
      </c>
      <c r="O35" s="249" t="e">
        <f>G35-H35-#REF!</f>
        <v>#REF!</v>
      </c>
      <c r="P35" s="250" t="e">
        <f>H35*0.3-#REF!</f>
        <v>#REF!</v>
      </c>
    </row>
    <row r="36" spans="1:16" s="251" customFormat="1" ht="45" customHeight="1" x14ac:dyDescent="0.15">
      <c r="A36" s="243">
        <f t="shared" si="2"/>
        <v>33</v>
      </c>
      <c r="B36" s="252" t="s">
        <v>825</v>
      </c>
      <c r="C36" s="252" t="s">
        <v>34</v>
      </c>
      <c r="D36" s="252" t="s">
        <v>826</v>
      </c>
      <c r="E36" s="252" t="s">
        <v>1629</v>
      </c>
      <c r="F36" s="252" t="s">
        <v>1630</v>
      </c>
      <c r="G36" s="112">
        <v>132.6</v>
      </c>
      <c r="H36" s="112">
        <v>102</v>
      </c>
      <c r="I36" s="111">
        <v>30.6</v>
      </c>
      <c r="K36" s="246"/>
      <c r="L36" s="247"/>
      <c r="M36" s="248"/>
      <c r="N36" s="104">
        <f t="shared" si="3"/>
        <v>0</v>
      </c>
      <c r="O36" s="249" t="e">
        <f>G36-H36-#REF!</f>
        <v>#REF!</v>
      </c>
      <c r="P36" s="250" t="e">
        <f>H36*0.3-#REF!</f>
        <v>#REF!</v>
      </c>
    </row>
    <row r="37" spans="1:16" s="251" customFormat="1" ht="45" customHeight="1" x14ac:dyDescent="0.15">
      <c r="A37" s="243">
        <f t="shared" si="2"/>
        <v>34</v>
      </c>
      <c r="B37" s="262" t="s">
        <v>850</v>
      </c>
      <c r="C37" s="262" t="s">
        <v>34</v>
      </c>
      <c r="D37" s="262" t="s">
        <v>1631</v>
      </c>
      <c r="E37" s="262" t="s">
        <v>1632</v>
      </c>
      <c r="F37" s="262" t="s">
        <v>247</v>
      </c>
      <c r="G37" s="114">
        <v>251</v>
      </c>
      <c r="H37" s="114">
        <v>201</v>
      </c>
      <c r="I37" s="111">
        <v>50</v>
      </c>
      <c r="K37" s="246"/>
      <c r="L37" s="247"/>
      <c r="M37" s="248"/>
      <c r="N37" s="104">
        <f t="shared" si="3"/>
        <v>0</v>
      </c>
      <c r="O37" s="249" t="e">
        <f>G37-H37-#REF!</f>
        <v>#REF!</v>
      </c>
      <c r="P37" s="250" t="e">
        <f>H37*0.3-#REF!</f>
        <v>#REF!</v>
      </c>
    </row>
    <row r="38" spans="1:16" s="251" customFormat="1" ht="45" customHeight="1" x14ac:dyDescent="0.15">
      <c r="A38" s="243">
        <f t="shared" si="2"/>
        <v>35</v>
      </c>
      <c r="B38" s="262" t="s">
        <v>861</v>
      </c>
      <c r="C38" s="262" t="s">
        <v>34</v>
      </c>
      <c r="D38" s="262" t="s">
        <v>1633</v>
      </c>
      <c r="E38" s="262" t="s">
        <v>1624</v>
      </c>
      <c r="F38" s="262" t="s">
        <v>521</v>
      </c>
      <c r="G38" s="114">
        <v>130</v>
      </c>
      <c r="H38" s="114">
        <v>100</v>
      </c>
      <c r="I38" s="111">
        <v>30</v>
      </c>
      <c r="K38" s="246"/>
      <c r="L38" s="247"/>
      <c r="M38" s="248"/>
      <c r="N38" s="104">
        <f t="shared" si="3"/>
        <v>0</v>
      </c>
      <c r="O38" s="249" t="e">
        <f>G38-H38-#REF!</f>
        <v>#REF!</v>
      </c>
      <c r="P38" s="250" t="e">
        <f>H38*0.3-#REF!</f>
        <v>#REF!</v>
      </c>
    </row>
    <row r="39" spans="1:16" s="251" customFormat="1" ht="45" customHeight="1" x14ac:dyDescent="0.15">
      <c r="A39" s="243">
        <f t="shared" si="2"/>
        <v>36</v>
      </c>
      <c r="B39" s="262" t="s">
        <v>871</v>
      </c>
      <c r="C39" s="262" t="s">
        <v>138</v>
      </c>
      <c r="D39" s="262" t="s">
        <v>1634</v>
      </c>
      <c r="E39" s="262" t="s">
        <v>1635</v>
      </c>
      <c r="F39" s="262" t="s">
        <v>247</v>
      </c>
      <c r="G39" s="114">
        <v>120</v>
      </c>
      <c r="H39" s="114">
        <v>92.31</v>
      </c>
      <c r="I39" s="111">
        <v>27.69</v>
      </c>
      <c r="K39" s="261"/>
      <c r="L39" s="247"/>
      <c r="M39" s="248"/>
      <c r="N39" s="104">
        <f t="shared" si="3"/>
        <v>0</v>
      </c>
      <c r="O39" s="249" t="e">
        <f>G39-H39-#REF!</f>
        <v>#REF!</v>
      </c>
      <c r="P39" s="250" t="e">
        <f>H39*0.3-#REF!</f>
        <v>#REF!</v>
      </c>
    </row>
    <row r="40" spans="1:16" s="251" customFormat="1" ht="45" customHeight="1" x14ac:dyDescent="0.15">
      <c r="A40" s="255">
        <f t="shared" si="2"/>
        <v>37</v>
      </c>
      <c r="B40" s="264" t="s">
        <v>288</v>
      </c>
      <c r="C40" s="264" t="s">
        <v>34</v>
      </c>
      <c r="D40" s="262" t="s">
        <v>885</v>
      </c>
      <c r="E40" s="262" t="s">
        <v>1636</v>
      </c>
      <c r="F40" s="262" t="s">
        <v>53</v>
      </c>
      <c r="G40" s="116">
        <f>(926750)/10000</f>
        <v>92.674999999999997</v>
      </c>
      <c r="H40" s="116">
        <v>71.295000000000002</v>
      </c>
      <c r="I40" s="111">
        <v>21.38</v>
      </c>
      <c r="J40" s="265"/>
      <c r="K40" s="258"/>
      <c r="L40" s="247"/>
      <c r="M40" s="248"/>
      <c r="N40" s="104">
        <f t="shared" si="3"/>
        <v>0</v>
      </c>
      <c r="O40" s="249" t="e">
        <f>G40-H40-#REF!</f>
        <v>#REF!</v>
      </c>
      <c r="P40" s="250" t="e">
        <f>H40*0.3-#REF!</f>
        <v>#REF!</v>
      </c>
    </row>
    <row r="41" spans="1:16" s="251" customFormat="1" ht="45" customHeight="1" x14ac:dyDescent="0.15">
      <c r="A41" s="255"/>
      <c r="B41" s="264"/>
      <c r="C41" s="264"/>
      <c r="D41" s="252" t="s">
        <v>289</v>
      </c>
      <c r="E41" s="252" t="s">
        <v>1637</v>
      </c>
      <c r="F41" s="252" t="s">
        <v>1281</v>
      </c>
      <c r="G41" s="112">
        <v>28</v>
      </c>
      <c r="H41" s="112">
        <v>21.54</v>
      </c>
      <c r="I41" s="111">
        <v>6.46</v>
      </c>
      <c r="J41" s="265"/>
      <c r="K41" s="258"/>
      <c r="L41" s="247"/>
      <c r="M41" s="248"/>
      <c r="N41" s="104">
        <f t="shared" si="3"/>
        <v>0</v>
      </c>
      <c r="O41" s="249" t="e">
        <f>G41-H41-#REF!</f>
        <v>#REF!</v>
      </c>
      <c r="P41" s="250" t="e">
        <f>H41*0.3-#REF!</f>
        <v>#REF!</v>
      </c>
    </row>
    <row r="42" spans="1:16" s="251" customFormat="1" ht="45" customHeight="1" x14ac:dyDescent="0.15">
      <c r="A42" s="243">
        <f>ROW()-4</f>
        <v>38</v>
      </c>
      <c r="B42" s="266" t="s">
        <v>955</v>
      </c>
      <c r="C42" s="266" t="s">
        <v>81</v>
      </c>
      <c r="D42" s="266" t="s">
        <v>956</v>
      </c>
      <c r="E42" s="266" t="s">
        <v>1589</v>
      </c>
      <c r="F42" s="267" t="s">
        <v>958</v>
      </c>
      <c r="G42" s="117">
        <v>195</v>
      </c>
      <c r="H42" s="117">
        <v>150</v>
      </c>
      <c r="I42" s="111">
        <v>45</v>
      </c>
      <c r="K42" s="261"/>
      <c r="L42" s="247"/>
      <c r="M42" s="248"/>
      <c r="N42" s="104">
        <f t="shared" ref="N42:N60" si="4">ROUNDDOWN(I42,2)-I42</f>
        <v>0</v>
      </c>
      <c r="O42" s="249" t="e">
        <f>G42-H42-#REF!</f>
        <v>#REF!</v>
      </c>
      <c r="P42" s="250" t="e">
        <f>H42*0.3-#REF!</f>
        <v>#REF!</v>
      </c>
    </row>
    <row r="43" spans="1:16" s="251" customFormat="1" ht="45" customHeight="1" x14ac:dyDescent="0.15">
      <c r="A43" s="243">
        <f>ROW()-4</f>
        <v>39</v>
      </c>
      <c r="B43" s="266" t="s">
        <v>981</v>
      </c>
      <c r="C43" s="266" t="s">
        <v>244</v>
      </c>
      <c r="D43" s="266" t="s">
        <v>1638</v>
      </c>
      <c r="E43" s="266" t="s">
        <v>1639</v>
      </c>
      <c r="F43" s="266" t="s">
        <v>53</v>
      </c>
      <c r="G43" s="117">
        <v>38.979999999999997</v>
      </c>
      <c r="H43" s="117">
        <v>33.130000000000003</v>
      </c>
      <c r="I43" s="111">
        <v>5.85</v>
      </c>
      <c r="K43" s="261"/>
      <c r="L43" s="247"/>
      <c r="M43" s="248"/>
      <c r="N43" s="104">
        <f t="shared" si="4"/>
        <v>0</v>
      </c>
      <c r="O43" s="249" t="e">
        <f>G43-H43-#REF!</f>
        <v>#REF!</v>
      </c>
      <c r="P43" s="250" t="e">
        <f>H43*0.3-#REF!</f>
        <v>#REF!</v>
      </c>
    </row>
    <row r="44" spans="1:16" s="251" customFormat="1" ht="45" customHeight="1" x14ac:dyDescent="0.15">
      <c r="A44" s="243">
        <f>ROW()-4</f>
        <v>40</v>
      </c>
      <c r="B44" s="252" t="s">
        <v>1016</v>
      </c>
      <c r="C44" s="252" t="s">
        <v>138</v>
      </c>
      <c r="D44" s="252" t="s">
        <v>1017</v>
      </c>
      <c r="E44" s="252" t="s">
        <v>1640</v>
      </c>
      <c r="F44" s="252" t="s">
        <v>1641</v>
      </c>
      <c r="G44" s="112">
        <v>19.2</v>
      </c>
      <c r="H44" s="112">
        <v>16</v>
      </c>
      <c r="I44" s="111">
        <v>3.2</v>
      </c>
      <c r="K44" s="261"/>
      <c r="L44" s="247"/>
      <c r="M44" s="248"/>
      <c r="N44" s="104">
        <f t="shared" si="4"/>
        <v>0</v>
      </c>
      <c r="O44" s="249" t="e">
        <f>G44-H44-#REF!</f>
        <v>#REF!</v>
      </c>
      <c r="P44" s="250" t="e">
        <f>H44*0.3-#REF!</f>
        <v>#REF!</v>
      </c>
    </row>
    <row r="45" spans="1:16" s="251" customFormat="1" ht="45" customHeight="1" x14ac:dyDescent="0.15">
      <c r="A45" s="255">
        <f>ROW()-4</f>
        <v>41</v>
      </c>
      <c r="B45" s="256" t="s">
        <v>189</v>
      </c>
      <c r="C45" s="256" t="s">
        <v>34</v>
      </c>
      <c r="D45" s="252" t="s">
        <v>1030</v>
      </c>
      <c r="E45" s="252" t="s">
        <v>1642</v>
      </c>
      <c r="F45" s="252" t="s">
        <v>247</v>
      </c>
      <c r="G45" s="112">
        <v>130</v>
      </c>
      <c r="H45" s="112">
        <v>100</v>
      </c>
      <c r="I45" s="111">
        <v>30</v>
      </c>
      <c r="J45" s="265"/>
      <c r="K45" s="268"/>
      <c r="L45" s="247"/>
      <c r="M45" s="248"/>
      <c r="N45" s="104">
        <f t="shared" si="4"/>
        <v>0</v>
      </c>
      <c r="O45" s="249" t="e">
        <f>G45-H45-#REF!</f>
        <v>#REF!</v>
      </c>
      <c r="P45" s="250" t="e">
        <f>H45*0.3-#REF!</f>
        <v>#REF!</v>
      </c>
    </row>
    <row r="46" spans="1:16" s="254" customFormat="1" ht="45" customHeight="1" x14ac:dyDescent="0.15">
      <c r="A46" s="255"/>
      <c r="B46" s="256"/>
      <c r="C46" s="256"/>
      <c r="D46" s="252" t="s">
        <v>190</v>
      </c>
      <c r="E46" s="252" t="s">
        <v>1637</v>
      </c>
      <c r="F46" s="252" t="s">
        <v>192</v>
      </c>
      <c r="G46" s="112">
        <v>38.4</v>
      </c>
      <c r="H46" s="112">
        <v>29.54</v>
      </c>
      <c r="I46" s="111">
        <v>8.86</v>
      </c>
      <c r="J46" s="265"/>
      <c r="K46" s="268"/>
      <c r="L46" s="247"/>
      <c r="M46" s="248"/>
      <c r="N46" s="104">
        <f t="shared" si="4"/>
        <v>0</v>
      </c>
      <c r="O46" s="249" t="e">
        <f>G46-H46-#REF!</f>
        <v>#REF!</v>
      </c>
      <c r="P46" s="250" t="e">
        <f>H46*0.3-#REF!</f>
        <v>#REF!</v>
      </c>
    </row>
    <row r="47" spans="1:16" s="251" customFormat="1" ht="45" customHeight="1" x14ac:dyDescent="0.15">
      <c r="A47" s="243">
        <f>ROW()-5</f>
        <v>42</v>
      </c>
      <c r="B47" s="252" t="s">
        <v>1040</v>
      </c>
      <c r="C47" s="252" t="s">
        <v>138</v>
      </c>
      <c r="D47" s="252" t="s">
        <v>1041</v>
      </c>
      <c r="E47" s="252" t="s">
        <v>1643</v>
      </c>
      <c r="F47" s="252" t="s">
        <v>111</v>
      </c>
      <c r="G47" s="112">
        <v>15.6</v>
      </c>
      <c r="H47" s="112">
        <v>12</v>
      </c>
      <c r="I47" s="111">
        <v>3.6</v>
      </c>
      <c r="K47" s="261"/>
      <c r="L47" s="247"/>
      <c r="M47" s="248"/>
      <c r="N47" s="104">
        <f t="shared" si="4"/>
        <v>0</v>
      </c>
      <c r="O47" s="249" t="e">
        <f>G47-H47-#REF!</f>
        <v>#REF!</v>
      </c>
      <c r="P47" s="250" t="e">
        <f>H47*0.3-#REF!</f>
        <v>#REF!</v>
      </c>
    </row>
    <row r="48" spans="1:16" s="251" customFormat="1" ht="45" customHeight="1" x14ac:dyDescent="0.15">
      <c r="A48" s="243">
        <f t="shared" ref="A48:A50" si="5">ROW()-5</f>
        <v>43</v>
      </c>
      <c r="B48" s="252" t="s">
        <v>1051</v>
      </c>
      <c r="C48" s="252" t="s">
        <v>81</v>
      </c>
      <c r="D48" s="252" t="s">
        <v>1052</v>
      </c>
      <c r="E48" s="252" t="s">
        <v>1644</v>
      </c>
      <c r="F48" s="252" t="s">
        <v>1645</v>
      </c>
      <c r="G48" s="112">
        <v>177</v>
      </c>
      <c r="H48" s="112">
        <v>142</v>
      </c>
      <c r="I48" s="111">
        <v>35</v>
      </c>
      <c r="K48" s="261"/>
      <c r="L48" s="247"/>
      <c r="M48" s="248"/>
      <c r="N48" s="104">
        <f t="shared" si="4"/>
        <v>0</v>
      </c>
      <c r="O48" s="249" t="e">
        <f>G48-H48-#REF!</f>
        <v>#REF!</v>
      </c>
      <c r="P48" s="250" t="e">
        <f>H48*0.3-#REF!</f>
        <v>#REF!</v>
      </c>
    </row>
    <row r="49" spans="1:16" s="251" customFormat="1" ht="45" customHeight="1" x14ac:dyDescent="0.15">
      <c r="A49" s="243">
        <f t="shared" si="5"/>
        <v>44</v>
      </c>
      <c r="B49" s="252" t="s">
        <v>1070</v>
      </c>
      <c r="C49" s="252" t="s">
        <v>81</v>
      </c>
      <c r="D49" s="252" t="s">
        <v>1071</v>
      </c>
      <c r="E49" s="252" t="s">
        <v>1646</v>
      </c>
      <c r="F49" s="252" t="s">
        <v>53</v>
      </c>
      <c r="G49" s="112">
        <v>130</v>
      </c>
      <c r="H49" s="112">
        <v>100</v>
      </c>
      <c r="I49" s="111">
        <v>30</v>
      </c>
      <c r="J49" s="254"/>
      <c r="K49" s="246"/>
      <c r="L49" s="247"/>
      <c r="M49" s="248"/>
      <c r="N49" s="104">
        <f t="shared" si="4"/>
        <v>0</v>
      </c>
      <c r="O49" s="249" t="e">
        <f>G49-H49-#REF!</f>
        <v>#REF!</v>
      </c>
      <c r="P49" s="250" t="e">
        <f>H49*0.3-#REF!</f>
        <v>#REF!</v>
      </c>
    </row>
    <row r="50" spans="1:16" s="251" customFormat="1" ht="45" customHeight="1" x14ac:dyDescent="0.15">
      <c r="A50" s="255">
        <f t="shared" si="5"/>
        <v>45</v>
      </c>
      <c r="B50" s="256" t="s">
        <v>1082</v>
      </c>
      <c r="C50" s="256" t="s">
        <v>34</v>
      </c>
      <c r="D50" s="252" t="s">
        <v>1083</v>
      </c>
      <c r="E50" s="252" t="s">
        <v>1589</v>
      </c>
      <c r="F50" s="252" t="s">
        <v>409</v>
      </c>
      <c r="G50" s="112">
        <v>10</v>
      </c>
      <c r="H50" s="112">
        <v>7.7</v>
      </c>
      <c r="I50" s="111">
        <v>2.2999999999999998</v>
      </c>
      <c r="J50" s="265"/>
      <c r="K50" s="268"/>
      <c r="L50" s="247"/>
      <c r="M50" s="248"/>
      <c r="N50" s="104">
        <f t="shared" si="4"/>
        <v>0</v>
      </c>
      <c r="O50" s="249" t="e">
        <f>G50-H50-#REF!</f>
        <v>#REF!</v>
      </c>
      <c r="P50" s="250" t="e">
        <f>H50*0.3-#REF!</f>
        <v>#REF!</v>
      </c>
    </row>
    <row r="51" spans="1:16" s="251" customFormat="1" ht="45" customHeight="1" x14ac:dyDescent="0.15">
      <c r="A51" s="255"/>
      <c r="B51" s="256"/>
      <c r="C51" s="256"/>
      <c r="D51" s="252" t="s">
        <v>1093</v>
      </c>
      <c r="E51" s="252" t="s">
        <v>1647</v>
      </c>
      <c r="F51" s="252" t="s">
        <v>53</v>
      </c>
      <c r="G51" s="112">
        <v>28</v>
      </c>
      <c r="H51" s="112">
        <v>21.55</v>
      </c>
      <c r="I51" s="111">
        <v>6.45</v>
      </c>
      <c r="J51" s="265"/>
      <c r="K51" s="268"/>
      <c r="L51" s="247"/>
      <c r="M51" s="248"/>
      <c r="N51" s="104">
        <f t="shared" si="4"/>
        <v>0</v>
      </c>
      <c r="O51" s="249" t="e">
        <f>G51-H51-#REF!</f>
        <v>#REF!</v>
      </c>
      <c r="P51" s="250" t="e">
        <f>H51*0.3-#REF!</f>
        <v>#REF!</v>
      </c>
    </row>
    <row r="52" spans="1:16" s="251" customFormat="1" ht="45" customHeight="1" x14ac:dyDescent="0.15">
      <c r="A52" s="269">
        <f t="shared" ref="A52:A61" si="6">ROW()-6</f>
        <v>46</v>
      </c>
      <c r="B52" s="252" t="s">
        <v>1097</v>
      </c>
      <c r="C52" s="252" t="s">
        <v>34</v>
      </c>
      <c r="D52" s="252" t="s">
        <v>1648</v>
      </c>
      <c r="E52" s="252" t="s">
        <v>124</v>
      </c>
      <c r="F52" s="252" t="s">
        <v>53</v>
      </c>
      <c r="G52" s="112">
        <v>250</v>
      </c>
      <c r="H52" s="112">
        <v>200</v>
      </c>
      <c r="I52" s="111">
        <v>50</v>
      </c>
      <c r="J52" s="254"/>
      <c r="K52" s="259"/>
      <c r="L52" s="247"/>
      <c r="M52" s="248"/>
      <c r="N52" s="104">
        <f t="shared" si="4"/>
        <v>0</v>
      </c>
      <c r="O52" s="249" t="e">
        <f>G52-H52-#REF!</f>
        <v>#REF!</v>
      </c>
      <c r="P52" s="250" t="e">
        <f>H52*0.3-#REF!</f>
        <v>#REF!</v>
      </c>
    </row>
    <row r="53" spans="1:16" s="251" customFormat="1" ht="45" customHeight="1" x14ac:dyDescent="0.15">
      <c r="A53" s="269">
        <f t="shared" si="6"/>
        <v>47</v>
      </c>
      <c r="B53" s="252" t="s">
        <v>1109</v>
      </c>
      <c r="C53" s="252" t="s">
        <v>34</v>
      </c>
      <c r="D53" s="252" t="s">
        <v>1110</v>
      </c>
      <c r="E53" s="252" t="s">
        <v>1649</v>
      </c>
      <c r="F53" s="252" t="s">
        <v>97</v>
      </c>
      <c r="G53" s="112">
        <v>96.03</v>
      </c>
      <c r="H53" s="112">
        <v>73.87</v>
      </c>
      <c r="I53" s="111">
        <v>22.16</v>
      </c>
      <c r="J53" s="254"/>
      <c r="K53" s="246"/>
      <c r="L53" s="247"/>
      <c r="M53" s="248"/>
      <c r="N53" s="104">
        <f t="shared" si="4"/>
        <v>0</v>
      </c>
      <c r="O53" s="249" t="e">
        <f>G53-H53-#REF!</f>
        <v>#REF!</v>
      </c>
      <c r="P53" s="250" t="e">
        <f>H53*0.3-#REF!</f>
        <v>#REF!</v>
      </c>
    </row>
    <row r="54" spans="1:16" s="251" customFormat="1" ht="45" customHeight="1" x14ac:dyDescent="0.15">
      <c r="A54" s="269">
        <f t="shared" si="6"/>
        <v>48</v>
      </c>
      <c r="B54" s="252" t="s">
        <v>1109</v>
      </c>
      <c r="C54" s="252" t="s">
        <v>34</v>
      </c>
      <c r="D54" s="252" t="s">
        <v>1121</v>
      </c>
      <c r="E54" s="252" t="s">
        <v>1589</v>
      </c>
      <c r="F54" s="252" t="s">
        <v>53</v>
      </c>
      <c r="G54" s="112">
        <v>85</v>
      </c>
      <c r="H54" s="112">
        <v>66</v>
      </c>
      <c r="I54" s="111">
        <v>19</v>
      </c>
      <c r="J54" s="254"/>
      <c r="K54" s="246"/>
      <c r="L54" s="247"/>
      <c r="M54" s="248"/>
      <c r="N54" s="104">
        <f t="shared" si="4"/>
        <v>0</v>
      </c>
      <c r="O54" s="249" t="e">
        <f>G54-H54-#REF!</f>
        <v>#REF!</v>
      </c>
      <c r="P54" s="250" t="e">
        <f>H54*0.3-#REF!</f>
        <v>#REF!</v>
      </c>
    </row>
    <row r="55" spans="1:16" s="251" customFormat="1" ht="45" customHeight="1" x14ac:dyDescent="0.15">
      <c r="A55" s="269">
        <f t="shared" si="6"/>
        <v>49</v>
      </c>
      <c r="B55" s="252" t="s">
        <v>1109</v>
      </c>
      <c r="C55" s="252" t="s">
        <v>34</v>
      </c>
      <c r="D55" s="252" t="s">
        <v>1126</v>
      </c>
      <c r="E55" s="252" t="s">
        <v>1650</v>
      </c>
      <c r="F55" s="252" t="s">
        <v>97</v>
      </c>
      <c r="G55" s="112">
        <v>41.6</v>
      </c>
      <c r="H55" s="112">
        <v>32</v>
      </c>
      <c r="I55" s="111">
        <v>9.6</v>
      </c>
      <c r="J55" s="254"/>
      <c r="K55" s="259"/>
      <c r="L55" s="247"/>
      <c r="M55" s="248"/>
      <c r="N55" s="104">
        <f t="shared" si="4"/>
        <v>0</v>
      </c>
      <c r="O55" s="249" t="e">
        <f>G55-H55-#REF!</f>
        <v>#REF!</v>
      </c>
      <c r="P55" s="250" t="e">
        <f>H55*0.3-#REF!</f>
        <v>#REF!</v>
      </c>
    </row>
    <row r="56" spans="1:16" s="251" customFormat="1" ht="45" customHeight="1" x14ac:dyDescent="0.15">
      <c r="A56" s="269">
        <f t="shared" si="6"/>
        <v>50</v>
      </c>
      <c r="B56" s="252" t="s">
        <v>1168</v>
      </c>
      <c r="C56" s="252" t="s">
        <v>34</v>
      </c>
      <c r="D56" s="252" t="s">
        <v>1169</v>
      </c>
      <c r="E56" s="252" t="s">
        <v>124</v>
      </c>
      <c r="F56" s="252" t="s">
        <v>53</v>
      </c>
      <c r="G56" s="115">
        <v>24.236899999999999</v>
      </c>
      <c r="H56" s="115">
        <v>24.236899999999999</v>
      </c>
      <c r="I56" s="111">
        <v>0</v>
      </c>
      <c r="J56" s="254"/>
      <c r="K56" s="259"/>
      <c r="L56" s="247"/>
      <c r="M56" s="248"/>
      <c r="N56" s="104">
        <f t="shared" si="4"/>
        <v>0</v>
      </c>
      <c r="O56" s="249" t="e">
        <f>G56-H56-#REF!</f>
        <v>#REF!</v>
      </c>
      <c r="P56" s="250" t="e">
        <f>H56*0.3-#REF!</f>
        <v>#REF!</v>
      </c>
    </row>
    <row r="57" spans="1:16" s="251" customFormat="1" ht="45" customHeight="1" x14ac:dyDescent="0.15">
      <c r="A57" s="269">
        <f t="shared" si="6"/>
        <v>51</v>
      </c>
      <c r="B57" s="252" t="s">
        <v>1180</v>
      </c>
      <c r="C57" s="252" t="s">
        <v>34</v>
      </c>
      <c r="D57" s="252" t="s">
        <v>1651</v>
      </c>
      <c r="E57" s="252" t="s">
        <v>1647</v>
      </c>
      <c r="F57" s="252" t="s">
        <v>302</v>
      </c>
      <c r="G57" s="112">
        <v>25</v>
      </c>
      <c r="H57" s="112">
        <v>25</v>
      </c>
      <c r="I57" s="111">
        <v>0</v>
      </c>
      <c r="J57" s="254"/>
      <c r="K57" s="259"/>
      <c r="L57" s="247"/>
      <c r="M57" s="248"/>
      <c r="N57" s="104">
        <f t="shared" si="4"/>
        <v>0</v>
      </c>
      <c r="O57" s="249" t="e">
        <f>G57-H57-#REF!</f>
        <v>#REF!</v>
      </c>
      <c r="P57" s="250" t="e">
        <f>H57*0.3-#REF!</f>
        <v>#REF!</v>
      </c>
    </row>
    <row r="58" spans="1:16" s="254" customFormat="1" ht="45" customHeight="1" x14ac:dyDescent="0.15">
      <c r="A58" s="269">
        <f t="shared" si="6"/>
        <v>52</v>
      </c>
      <c r="B58" s="252" t="s">
        <v>1219</v>
      </c>
      <c r="C58" s="252" t="s">
        <v>34</v>
      </c>
      <c r="D58" s="252" t="s">
        <v>1220</v>
      </c>
      <c r="E58" s="252" t="s">
        <v>1652</v>
      </c>
      <c r="F58" s="252" t="s">
        <v>97</v>
      </c>
      <c r="G58" s="112">
        <v>214.5</v>
      </c>
      <c r="H58" s="112">
        <v>165</v>
      </c>
      <c r="I58" s="111">
        <v>49.5</v>
      </c>
      <c r="K58" s="270"/>
      <c r="L58" s="247"/>
      <c r="M58" s="248"/>
      <c r="N58" s="104">
        <f t="shared" si="4"/>
        <v>0</v>
      </c>
      <c r="O58" s="249" t="e">
        <f>G58-H58-#REF!</f>
        <v>#REF!</v>
      </c>
      <c r="P58" s="250" t="e">
        <f>H58*0.3-#REF!</f>
        <v>#REF!</v>
      </c>
    </row>
    <row r="59" spans="1:16" s="254" customFormat="1" ht="45" customHeight="1" x14ac:dyDescent="0.15">
      <c r="A59" s="269">
        <f t="shared" si="6"/>
        <v>53</v>
      </c>
      <c r="B59" s="252" t="s">
        <v>1230</v>
      </c>
      <c r="C59" s="252" t="s">
        <v>34</v>
      </c>
      <c r="D59" s="252" t="s">
        <v>1231</v>
      </c>
      <c r="E59" s="252" t="s">
        <v>1653</v>
      </c>
      <c r="F59" s="252" t="s">
        <v>141</v>
      </c>
      <c r="G59" s="112">
        <v>208</v>
      </c>
      <c r="H59" s="112">
        <v>160</v>
      </c>
      <c r="I59" s="111">
        <v>48</v>
      </c>
      <c r="K59" s="259"/>
      <c r="L59" s="247"/>
      <c r="M59" s="248"/>
      <c r="N59" s="104">
        <f t="shared" si="4"/>
        <v>0</v>
      </c>
      <c r="O59" s="249" t="e">
        <f>G59-H59-#REF!</f>
        <v>#REF!</v>
      </c>
      <c r="P59" s="250" t="e">
        <f>H59*0.3-#REF!</f>
        <v>#REF!</v>
      </c>
    </row>
    <row r="60" spans="1:16" s="254" customFormat="1" ht="45" customHeight="1" x14ac:dyDescent="0.15">
      <c r="A60" s="269">
        <f t="shared" si="6"/>
        <v>54</v>
      </c>
      <c r="B60" s="252" t="s">
        <v>1242</v>
      </c>
      <c r="C60" s="252" t="s">
        <v>34</v>
      </c>
      <c r="D60" s="252" t="s">
        <v>1243</v>
      </c>
      <c r="E60" s="252" t="s">
        <v>1654</v>
      </c>
      <c r="F60" s="252" t="s">
        <v>366</v>
      </c>
      <c r="G60" s="112">
        <v>20.8</v>
      </c>
      <c r="H60" s="112">
        <v>16</v>
      </c>
      <c r="I60" s="111">
        <v>4.8</v>
      </c>
      <c r="K60" s="259"/>
      <c r="L60" s="247"/>
      <c r="M60" s="248"/>
      <c r="N60" s="104">
        <f t="shared" si="4"/>
        <v>0</v>
      </c>
      <c r="O60" s="249" t="e">
        <f>G60-H60-#REF!</f>
        <v>#REF!</v>
      </c>
      <c r="P60" s="250" t="e">
        <f>H60*0.3-#REF!</f>
        <v>#REF!</v>
      </c>
    </row>
    <row r="61" spans="1:16" s="254" customFormat="1" ht="45" customHeight="1" x14ac:dyDescent="0.15">
      <c r="A61" s="271">
        <f t="shared" si="6"/>
        <v>55</v>
      </c>
      <c r="B61" s="256" t="s">
        <v>1271</v>
      </c>
      <c r="C61" s="256" t="s">
        <v>34</v>
      </c>
      <c r="D61" s="252" t="s">
        <v>1272</v>
      </c>
      <c r="E61" s="252" t="s">
        <v>1655</v>
      </c>
      <c r="F61" s="252" t="s">
        <v>302</v>
      </c>
      <c r="G61" s="112">
        <v>104</v>
      </c>
      <c r="H61" s="112">
        <v>80</v>
      </c>
      <c r="I61" s="111">
        <v>24</v>
      </c>
      <c r="J61" s="257"/>
      <c r="K61" s="272"/>
      <c r="L61" s="247"/>
      <c r="M61" s="248"/>
      <c r="N61" s="104">
        <f t="shared" ref="N61:N77" si="7">ROUNDDOWN(I61,2)-I61</f>
        <v>0</v>
      </c>
      <c r="O61" s="249" t="e">
        <f>G61-H61-#REF!</f>
        <v>#REF!</v>
      </c>
      <c r="P61" s="250" t="e">
        <f>H61*0.3-#REF!</f>
        <v>#REF!</v>
      </c>
    </row>
    <row r="62" spans="1:16" s="254" customFormat="1" ht="45" customHeight="1" x14ac:dyDescent="0.15">
      <c r="A62" s="271"/>
      <c r="B62" s="256"/>
      <c r="C62" s="256"/>
      <c r="D62" s="252" t="s">
        <v>1272</v>
      </c>
      <c r="E62" s="252" t="s">
        <v>1588</v>
      </c>
      <c r="F62" s="252" t="s">
        <v>1281</v>
      </c>
      <c r="G62" s="112">
        <v>16.899999999999999</v>
      </c>
      <c r="H62" s="112">
        <v>13</v>
      </c>
      <c r="I62" s="111">
        <v>3.9</v>
      </c>
      <c r="J62" s="257"/>
      <c r="K62" s="272"/>
      <c r="L62" s="247"/>
      <c r="M62" s="248"/>
      <c r="N62" s="104">
        <f t="shared" si="7"/>
        <v>0</v>
      </c>
      <c r="O62" s="249" t="e">
        <f>G62-H62-#REF!</f>
        <v>#REF!</v>
      </c>
      <c r="P62" s="250" t="e">
        <f>H62*0.3-#REF!</f>
        <v>#REF!</v>
      </c>
    </row>
    <row r="63" spans="1:16" s="254" customFormat="1" ht="45" customHeight="1" x14ac:dyDescent="0.15">
      <c r="A63" s="271">
        <f>ROW()-7</f>
        <v>56</v>
      </c>
      <c r="B63" s="256" t="s">
        <v>1284</v>
      </c>
      <c r="C63" s="256" t="s">
        <v>34</v>
      </c>
      <c r="D63" s="252" t="s">
        <v>1656</v>
      </c>
      <c r="E63" s="252" t="s">
        <v>1657</v>
      </c>
      <c r="F63" s="252" t="s">
        <v>53</v>
      </c>
      <c r="G63" s="112">
        <v>75</v>
      </c>
      <c r="H63" s="112">
        <v>58</v>
      </c>
      <c r="I63" s="111">
        <v>17</v>
      </c>
      <c r="J63" s="257"/>
      <c r="K63" s="272"/>
      <c r="L63" s="247"/>
      <c r="M63" s="248"/>
      <c r="N63" s="104">
        <f t="shared" si="7"/>
        <v>0</v>
      </c>
      <c r="O63" s="249" t="e">
        <f>G63-H63-#REF!</f>
        <v>#REF!</v>
      </c>
      <c r="P63" s="250" t="e">
        <f>H63*0.3-#REF!</f>
        <v>#REF!</v>
      </c>
    </row>
    <row r="64" spans="1:16" s="254" customFormat="1" ht="45" customHeight="1" x14ac:dyDescent="0.15">
      <c r="A64" s="271"/>
      <c r="B64" s="256"/>
      <c r="C64" s="256"/>
      <c r="D64" s="252" t="s">
        <v>1294</v>
      </c>
      <c r="E64" s="252" t="s">
        <v>1658</v>
      </c>
      <c r="F64" s="252" t="s">
        <v>53</v>
      </c>
      <c r="G64" s="112">
        <v>72</v>
      </c>
      <c r="H64" s="112">
        <v>56</v>
      </c>
      <c r="I64" s="111">
        <v>16</v>
      </c>
      <c r="J64" s="257"/>
      <c r="K64" s="272"/>
      <c r="L64" s="247"/>
      <c r="M64" s="248"/>
      <c r="N64" s="104">
        <f t="shared" si="7"/>
        <v>0</v>
      </c>
      <c r="O64" s="249" t="e">
        <f>G64-H64-#REF!</f>
        <v>#REF!</v>
      </c>
      <c r="P64" s="250" t="e">
        <f>H64*0.3-#REF!</f>
        <v>#REF!</v>
      </c>
    </row>
    <row r="65" spans="1:16" s="254" customFormat="1" ht="45" customHeight="1" x14ac:dyDescent="0.15">
      <c r="A65" s="269">
        <f>ROW()-8</f>
        <v>57</v>
      </c>
      <c r="B65" s="252" t="s">
        <v>1300</v>
      </c>
      <c r="C65" s="252" t="s">
        <v>138</v>
      </c>
      <c r="D65" s="252" t="s">
        <v>1301</v>
      </c>
      <c r="E65" s="244" t="s">
        <v>1659</v>
      </c>
      <c r="F65" s="252" t="s">
        <v>1660</v>
      </c>
      <c r="G65" s="112">
        <v>113</v>
      </c>
      <c r="H65" s="112">
        <v>90</v>
      </c>
      <c r="I65" s="111">
        <v>23</v>
      </c>
      <c r="K65" s="259"/>
      <c r="L65" s="247"/>
      <c r="M65" s="248"/>
      <c r="N65" s="104">
        <f t="shared" si="7"/>
        <v>0</v>
      </c>
      <c r="O65" s="249" t="e">
        <f>G65-H65-#REF!</f>
        <v>#REF!</v>
      </c>
      <c r="P65" s="250" t="e">
        <f>H65*0.3-#REF!</f>
        <v>#REF!</v>
      </c>
    </row>
    <row r="66" spans="1:16" s="254" customFormat="1" ht="45" customHeight="1" x14ac:dyDescent="0.15">
      <c r="A66" s="269">
        <f t="shared" ref="A66:A69" si="8">ROW()-8</f>
        <v>58</v>
      </c>
      <c r="B66" s="252" t="s">
        <v>1311</v>
      </c>
      <c r="C66" s="252" t="s">
        <v>81</v>
      </c>
      <c r="D66" s="252" t="s">
        <v>1312</v>
      </c>
      <c r="E66" s="252" t="s">
        <v>1661</v>
      </c>
      <c r="F66" s="252" t="s">
        <v>546</v>
      </c>
      <c r="G66" s="112">
        <v>169</v>
      </c>
      <c r="H66" s="112">
        <v>130</v>
      </c>
      <c r="I66" s="111">
        <v>39</v>
      </c>
      <c r="K66" s="259"/>
      <c r="L66" s="247"/>
      <c r="M66" s="248"/>
      <c r="N66" s="104">
        <f t="shared" si="7"/>
        <v>0</v>
      </c>
      <c r="O66" s="249" t="e">
        <f>G66-H66-#REF!</f>
        <v>#REF!</v>
      </c>
      <c r="P66" s="250" t="e">
        <f>H66*0.3-#REF!</f>
        <v>#REF!</v>
      </c>
    </row>
    <row r="67" spans="1:16" s="254" customFormat="1" ht="45" customHeight="1" x14ac:dyDescent="0.15">
      <c r="A67" s="269">
        <f t="shared" si="8"/>
        <v>59</v>
      </c>
      <c r="B67" s="252" t="s">
        <v>1321</v>
      </c>
      <c r="C67" s="252" t="s">
        <v>34</v>
      </c>
      <c r="D67" s="252" t="s">
        <v>1662</v>
      </c>
      <c r="E67" s="252" t="s">
        <v>1663</v>
      </c>
      <c r="F67" s="252" t="s">
        <v>97</v>
      </c>
      <c r="G67" s="112">
        <v>32.82</v>
      </c>
      <c r="H67" s="112">
        <v>25.93</v>
      </c>
      <c r="I67" s="111">
        <v>6.89</v>
      </c>
      <c r="K67" s="259"/>
      <c r="L67" s="247"/>
      <c r="M67" s="248"/>
      <c r="N67" s="104">
        <f t="shared" si="7"/>
        <v>0</v>
      </c>
      <c r="O67" s="249" t="e">
        <f>G67-H67-#REF!</f>
        <v>#REF!</v>
      </c>
      <c r="P67" s="250" t="e">
        <f>H67*0.3-#REF!</f>
        <v>#REF!</v>
      </c>
    </row>
    <row r="68" spans="1:16" s="254" customFormat="1" ht="71.25" customHeight="1" x14ac:dyDescent="0.15">
      <c r="A68" s="269">
        <f t="shared" si="8"/>
        <v>60</v>
      </c>
      <c r="B68" s="252" t="s">
        <v>1330</v>
      </c>
      <c r="C68" s="252" t="s">
        <v>81</v>
      </c>
      <c r="D68" s="252" t="s">
        <v>1331</v>
      </c>
      <c r="E68" s="252" t="s">
        <v>1597</v>
      </c>
      <c r="F68" s="252" t="s">
        <v>97</v>
      </c>
      <c r="G68" s="112">
        <v>70</v>
      </c>
      <c r="H68" s="112">
        <v>70</v>
      </c>
      <c r="I68" s="111">
        <v>0</v>
      </c>
      <c r="K68" s="259"/>
      <c r="L68" s="247"/>
      <c r="M68" s="248"/>
      <c r="N68" s="104">
        <f t="shared" si="7"/>
        <v>0</v>
      </c>
      <c r="O68" s="249" t="e">
        <f>G68-H68-#REF!</f>
        <v>#REF!</v>
      </c>
      <c r="P68" s="250" t="e">
        <f>H68*0.3-#REF!</f>
        <v>#REF!</v>
      </c>
    </row>
    <row r="69" spans="1:16" s="254" customFormat="1" ht="45" customHeight="1" x14ac:dyDescent="0.15">
      <c r="A69" s="271">
        <f t="shared" si="8"/>
        <v>61</v>
      </c>
      <c r="B69" s="256" t="s">
        <v>1340</v>
      </c>
      <c r="C69" s="252" t="s">
        <v>138</v>
      </c>
      <c r="D69" s="252" t="s">
        <v>1341</v>
      </c>
      <c r="E69" s="252" t="s">
        <v>1664</v>
      </c>
      <c r="F69" s="252" t="s">
        <v>1562</v>
      </c>
      <c r="G69" s="112">
        <v>27.3</v>
      </c>
      <c r="H69" s="112">
        <v>21</v>
      </c>
      <c r="I69" s="111">
        <v>6.3</v>
      </c>
      <c r="J69" s="257"/>
      <c r="K69" s="272"/>
      <c r="L69" s="247"/>
      <c r="M69" s="248"/>
      <c r="N69" s="104">
        <f t="shared" si="7"/>
        <v>0</v>
      </c>
      <c r="O69" s="249" t="e">
        <f>G69-H69-#REF!</f>
        <v>#REF!</v>
      </c>
      <c r="P69" s="250" t="e">
        <f>H69*0.3-#REF!</f>
        <v>#REF!</v>
      </c>
    </row>
    <row r="70" spans="1:16" s="254" customFormat="1" ht="45" customHeight="1" x14ac:dyDescent="0.15">
      <c r="A70" s="271"/>
      <c r="B70" s="256"/>
      <c r="C70" s="252" t="s">
        <v>138</v>
      </c>
      <c r="D70" s="252" t="s">
        <v>1443</v>
      </c>
      <c r="E70" s="252" t="s">
        <v>1665</v>
      </c>
      <c r="F70" s="252" t="s">
        <v>1281</v>
      </c>
      <c r="G70" s="112">
        <v>18.2</v>
      </c>
      <c r="H70" s="112">
        <v>14</v>
      </c>
      <c r="I70" s="111">
        <v>4.2</v>
      </c>
      <c r="J70" s="257"/>
      <c r="K70" s="272"/>
      <c r="L70" s="247"/>
      <c r="M70" s="248"/>
      <c r="N70" s="104">
        <f t="shared" si="7"/>
        <v>0</v>
      </c>
      <c r="O70" s="249" t="e">
        <f>G70-H70-#REF!</f>
        <v>#REF!</v>
      </c>
      <c r="P70" s="250" t="e">
        <f>H70*0.3-#REF!</f>
        <v>#REF!</v>
      </c>
    </row>
    <row r="71" spans="1:16" s="254" customFormat="1" ht="45" customHeight="1" x14ac:dyDescent="0.15">
      <c r="A71" s="269">
        <f>ROW()-9</f>
        <v>62</v>
      </c>
      <c r="B71" s="252" t="s">
        <v>1351</v>
      </c>
      <c r="C71" s="252" t="s">
        <v>138</v>
      </c>
      <c r="D71" s="252" t="s">
        <v>1352</v>
      </c>
      <c r="E71" s="252" t="s">
        <v>1666</v>
      </c>
      <c r="F71" s="252" t="s">
        <v>53</v>
      </c>
      <c r="G71" s="112">
        <v>14.72</v>
      </c>
      <c r="H71" s="112">
        <v>11.34</v>
      </c>
      <c r="I71" s="111">
        <v>3.38</v>
      </c>
      <c r="K71" s="259"/>
      <c r="L71" s="247"/>
      <c r="M71" s="248"/>
      <c r="N71" s="104">
        <f t="shared" si="7"/>
        <v>0</v>
      </c>
      <c r="O71" s="249" t="e">
        <f>G71-H71-#REF!</f>
        <v>#REF!</v>
      </c>
      <c r="P71" s="250" t="e">
        <f>H71*0.3-#REF!</f>
        <v>#REF!</v>
      </c>
    </row>
    <row r="72" spans="1:16" s="254" customFormat="1" ht="95.25" customHeight="1" x14ac:dyDescent="0.15">
      <c r="A72" s="269">
        <f>ROW()-9</f>
        <v>63</v>
      </c>
      <c r="B72" s="252" t="s">
        <v>1363</v>
      </c>
      <c r="C72" s="252" t="s">
        <v>34</v>
      </c>
      <c r="D72" s="252" t="s">
        <v>1667</v>
      </c>
      <c r="E72" s="252" t="s">
        <v>1668</v>
      </c>
      <c r="F72" s="252" t="s">
        <v>97</v>
      </c>
      <c r="G72" s="112">
        <v>149.5</v>
      </c>
      <c r="H72" s="112">
        <v>115</v>
      </c>
      <c r="I72" s="111">
        <v>34.5</v>
      </c>
      <c r="K72" s="259"/>
      <c r="L72" s="247"/>
      <c r="M72" s="248"/>
      <c r="N72" s="104">
        <f t="shared" si="7"/>
        <v>0</v>
      </c>
      <c r="O72" s="249" t="e">
        <f>G72-H72-#REF!</f>
        <v>#REF!</v>
      </c>
      <c r="P72" s="250" t="e">
        <f>H72*0.3-#REF!</f>
        <v>#REF!</v>
      </c>
    </row>
    <row r="73" spans="1:16" s="254" customFormat="1" ht="45" customHeight="1" x14ac:dyDescent="0.15">
      <c r="A73" s="271">
        <f>ROW()-9</f>
        <v>64</v>
      </c>
      <c r="B73" s="256" t="s">
        <v>1385</v>
      </c>
      <c r="C73" s="256" t="s">
        <v>138</v>
      </c>
      <c r="D73" s="252" t="s">
        <v>1386</v>
      </c>
      <c r="E73" s="252" t="s">
        <v>1669</v>
      </c>
      <c r="F73" s="252" t="s">
        <v>53</v>
      </c>
      <c r="G73" s="112">
        <v>15.6</v>
      </c>
      <c r="H73" s="112">
        <v>12</v>
      </c>
      <c r="I73" s="111">
        <v>3.6</v>
      </c>
      <c r="J73" s="257"/>
      <c r="K73" s="272"/>
      <c r="L73" s="247"/>
      <c r="M73" s="248"/>
      <c r="N73" s="104">
        <f t="shared" si="7"/>
        <v>0</v>
      </c>
      <c r="O73" s="249" t="e">
        <f>G73-H73-#REF!</f>
        <v>#REF!</v>
      </c>
      <c r="P73" s="250" t="e">
        <f>H73*0.3-#REF!</f>
        <v>#REF!</v>
      </c>
    </row>
    <row r="74" spans="1:16" s="254" customFormat="1" ht="45" customHeight="1" x14ac:dyDescent="0.15">
      <c r="A74" s="271"/>
      <c r="B74" s="256"/>
      <c r="C74" s="256"/>
      <c r="D74" s="252" t="s">
        <v>1670</v>
      </c>
      <c r="E74" s="252" t="s">
        <v>1669</v>
      </c>
      <c r="F74" s="252" t="s">
        <v>53</v>
      </c>
      <c r="G74" s="112">
        <v>6.24</v>
      </c>
      <c r="H74" s="112">
        <v>4.8</v>
      </c>
      <c r="I74" s="111">
        <v>1.44</v>
      </c>
      <c r="J74" s="257"/>
      <c r="K74" s="272"/>
      <c r="L74" s="247"/>
      <c r="M74" s="248"/>
      <c r="N74" s="104">
        <f t="shared" si="7"/>
        <v>0</v>
      </c>
      <c r="O74" s="249" t="e">
        <f>G74-H74-#REF!</f>
        <v>#REF!</v>
      </c>
      <c r="P74" s="250" t="e">
        <f>H74*0.3-#REF!</f>
        <v>#REF!</v>
      </c>
    </row>
    <row r="75" spans="1:16" s="254" customFormat="1" ht="45" customHeight="1" x14ac:dyDescent="0.15">
      <c r="A75" s="269">
        <f>ROW()-10</f>
        <v>65</v>
      </c>
      <c r="B75" s="252" t="s">
        <v>1422</v>
      </c>
      <c r="C75" s="252" t="s">
        <v>138</v>
      </c>
      <c r="D75" s="252" t="s">
        <v>1423</v>
      </c>
      <c r="E75" s="252" t="s">
        <v>1671</v>
      </c>
      <c r="F75" s="252" t="s">
        <v>53</v>
      </c>
      <c r="G75" s="112">
        <v>10.4</v>
      </c>
      <c r="H75" s="112">
        <v>8</v>
      </c>
      <c r="I75" s="111">
        <v>2.4</v>
      </c>
      <c r="K75" s="246"/>
      <c r="L75" s="247"/>
      <c r="M75" s="248"/>
      <c r="N75" s="104">
        <f t="shared" si="7"/>
        <v>0</v>
      </c>
      <c r="O75" s="249" t="e">
        <f>G75-H75-#REF!</f>
        <v>#REF!</v>
      </c>
      <c r="P75" s="250" t="e">
        <f>H75*0.3-#REF!</f>
        <v>#REF!</v>
      </c>
    </row>
    <row r="76" spans="1:16" s="251" customFormat="1" ht="45" customHeight="1" x14ac:dyDescent="0.15">
      <c r="A76" s="269">
        <f t="shared" ref="A76:A77" si="9">ROW()-10</f>
        <v>66</v>
      </c>
      <c r="B76" s="252" t="s">
        <v>176</v>
      </c>
      <c r="C76" s="252" t="s">
        <v>81</v>
      </c>
      <c r="D76" s="252" t="s">
        <v>1672</v>
      </c>
      <c r="E76" s="252" t="s">
        <v>1637</v>
      </c>
      <c r="F76" s="252" t="s">
        <v>1673</v>
      </c>
      <c r="G76" s="112">
        <v>26</v>
      </c>
      <c r="H76" s="112">
        <v>20</v>
      </c>
      <c r="I76" s="112">
        <v>6</v>
      </c>
      <c r="K76" s="261"/>
      <c r="L76" s="247"/>
      <c r="M76" s="248"/>
      <c r="N76" s="104">
        <f t="shared" si="7"/>
        <v>0</v>
      </c>
      <c r="O76" s="249" t="e">
        <f>G76-H76-#REF!</f>
        <v>#REF!</v>
      </c>
      <c r="P76" s="250" t="e">
        <f>H76*0.3-#REF!</f>
        <v>#REF!</v>
      </c>
    </row>
    <row r="77" spans="1:16" s="251" customFormat="1" ht="45" customHeight="1" x14ac:dyDescent="0.15">
      <c r="A77" s="269">
        <f t="shared" si="9"/>
        <v>67</v>
      </c>
      <c r="B77" s="252" t="s">
        <v>555</v>
      </c>
      <c r="C77" s="252" t="s">
        <v>34</v>
      </c>
      <c r="D77" s="252" t="s">
        <v>1674</v>
      </c>
      <c r="E77" s="252" t="s">
        <v>1675</v>
      </c>
      <c r="F77" s="252" t="s">
        <v>192</v>
      </c>
      <c r="G77" s="112">
        <v>10.69</v>
      </c>
      <c r="H77" s="112">
        <v>8.2899999999999991</v>
      </c>
      <c r="I77" s="112">
        <v>2.4</v>
      </c>
      <c r="K77" s="261"/>
      <c r="L77" s="247"/>
      <c r="M77" s="248"/>
      <c r="N77" s="104">
        <f t="shared" si="7"/>
        <v>0</v>
      </c>
      <c r="O77" s="249" t="e">
        <f>G77-H77-#REF!</f>
        <v>#REF!</v>
      </c>
      <c r="P77" s="250" t="e">
        <f>H77*0.3-#REF!</f>
        <v>#REF!</v>
      </c>
    </row>
    <row r="78" spans="1:16" s="251" customFormat="1" ht="45" customHeight="1" x14ac:dyDescent="0.15">
      <c r="A78" s="269">
        <f t="shared" ref="A78:A80" si="10">ROW()-10</f>
        <v>68</v>
      </c>
      <c r="B78" s="252" t="s">
        <v>216</v>
      </c>
      <c r="C78" s="252" t="s">
        <v>81</v>
      </c>
      <c r="D78" s="252" t="s">
        <v>1676</v>
      </c>
      <c r="E78" s="252" t="s">
        <v>1677</v>
      </c>
      <c r="F78" s="252" t="s">
        <v>53</v>
      </c>
      <c r="G78" s="112">
        <v>18</v>
      </c>
      <c r="H78" s="112">
        <v>13.85</v>
      </c>
      <c r="I78" s="112">
        <v>4.1500000000000004</v>
      </c>
      <c r="K78" s="261"/>
      <c r="L78" s="247"/>
      <c r="M78" s="248"/>
      <c r="N78" s="104"/>
      <c r="O78" s="249"/>
      <c r="P78" s="250"/>
    </row>
    <row r="79" spans="1:16" s="251" customFormat="1" ht="45" customHeight="1" x14ac:dyDescent="0.15">
      <c r="A79" s="269">
        <f t="shared" si="10"/>
        <v>69</v>
      </c>
      <c r="B79" s="252" t="s">
        <v>904</v>
      </c>
      <c r="C79" s="252" t="s">
        <v>138</v>
      </c>
      <c r="D79" s="252" t="s">
        <v>905</v>
      </c>
      <c r="E79" s="252" t="s">
        <v>1678</v>
      </c>
      <c r="F79" s="252" t="s">
        <v>907</v>
      </c>
      <c r="G79" s="113">
        <v>69.286000000000001</v>
      </c>
      <c r="H79" s="113">
        <v>53.296999999999997</v>
      </c>
      <c r="I79" s="113">
        <v>15.989000000000001</v>
      </c>
      <c r="K79" s="261"/>
      <c r="L79" s="247"/>
      <c r="M79" s="248"/>
      <c r="N79" s="104"/>
      <c r="O79" s="249"/>
      <c r="P79" s="250"/>
    </row>
    <row r="80" spans="1:16" s="251" customFormat="1" ht="45" customHeight="1" x14ac:dyDescent="0.15">
      <c r="A80" s="269">
        <f t="shared" si="10"/>
        <v>70</v>
      </c>
      <c r="B80" s="252" t="s">
        <v>1433</v>
      </c>
      <c r="C80" s="252" t="s">
        <v>138</v>
      </c>
      <c r="D80" s="252" t="s">
        <v>1679</v>
      </c>
      <c r="E80" s="252" t="s">
        <v>1680</v>
      </c>
      <c r="F80" s="252" t="s">
        <v>366</v>
      </c>
      <c r="G80" s="112">
        <v>55</v>
      </c>
      <c r="H80" s="112">
        <v>42.5</v>
      </c>
      <c r="I80" s="112">
        <v>12.5</v>
      </c>
      <c r="K80" s="261"/>
      <c r="L80" s="247"/>
      <c r="M80" s="248"/>
      <c r="N80" s="104"/>
      <c r="O80" s="249"/>
      <c r="P80" s="250"/>
    </row>
    <row r="81" spans="7:9" x14ac:dyDescent="0.15">
      <c r="G81" s="121">
        <f>SUBTOTAL(9,G1:G80)</f>
        <v>6640.0178999999989</v>
      </c>
      <c r="H81" s="121">
        <f>SUBTOTAL(9,H1:H80)</f>
        <v>5190.5777000000007</v>
      </c>
      <c r="I81" s="121">
        <f>SUBTOTAL(9,I1:I80)</f>
        <v>1449.4402000000007</v>
      </c>
    </row>
  </sheetData>
  <autoFilter ref="A2:Q80" xr:uid="{00000000-0009-0000-0000-000002000000}"/>
  <mergeCells count="40">
    <mergeCell ref="K63:K64"/>
    <mergeCell ref="K69:K70"/>
    <mergeCell ref="K73:K74"/>
    <mergeCell ref="K7:K8"/>
    <mergeCell ref="K40:K41"/>
    <mergeCell ref="K45:K46"/>
    <mergeCell ref="K50:K51"/>
    <mergeCell ref="K61:K62"/>
    <mergeCell ref="C61:C62"/>
    <mergeCell ref="C63:C64"/>
    <mergeCell ref="C73:C74"/>
    <mergeCell ref="J7:J8"/>
    <mergeCell ref="J40:J41"/>
    <mergeCell ref="J45:J46"/>
    <mergeCell ref="J50:J51"/>
    <mergeCell ref="J61:J62"/>
    <mergeCell ref="J63:J64"/>
    <mergeCell ref="J69:J70"/>
    <mergeCell ref="J73:J74"/>
    <mergeCell ref="A61:A62"/>
    <mergeCell ref="A63:A64"/>
    <mergeCell ref="A69:A70"/>
    <mergeCell ref="A73:A74"/>
    <mergeCell ref="B7:B8"/>
    <mergeCell ref="B40:B41"/>
    <mergeCell ref="B45:B46"/>
    <mergeCell ref="B50:B51"/>
    <mergeCell ref="B61:B62"/>
    <mergeCell ref="B63:B64"/>
    <mergeCell ref="B69:B70"/>
    <mergeCell ref="B73:B74"/>
    <mergeCell ref="A1:I1"/>
    <mergeCell ref="A7:A8"/>
    <mergeCell ref="A40:A41"/>
    <mergeCell ref="A45:A46"/>
    <mergeCell ref="A50:A51"/>
    <mergeCell ref="C7:C8"/>
    <mergeCell ref="C40:C41"/>
    <mergeCell ref="C45:C46"/>
    <mergeCell ref="C50:C51"/>
  </mergeCells>
  <phoneticPr fontId="34" type="noConversion"/>
  <dataValidations count="2">
    <dataValidation allowBlank="1" showInputMessage="1" sqref="F2:F4 F6:F13 F16:F1048576" xr:uid="{00000000-0002-0000-0200-000000000000}"/>
    <dataValidation type="list" errorStyle="information" allowBlank="1" showInputMessage="1" showErrorMessage="1" errorTitle="请选择" error="请选择社会团体,基金会,民办非企业,企业中的一类。" sqref="B48 C63 C2:C7 C9:C40 C42:C45 C47:C50 C52:C61 C65:C72 C75:C1048576" xr:uid="{00000000-0002-0000-0200-000001000000}">
      <formula1>"社会团体,基金会,民办非企业,企业"</formula1>
    </dataValidation>
  </dataValidations>
  <pageMargins left="0.23622047244094499" right="0.196850393700787" top="0.511811023622047" bottom="0.74803149606299202" header="0.31496062992126" footer="0.31496062992126"/>
  <pageSetup paperSize="9" scale="68" fitToHeight="0" orientation="landscape" r:id="rId1"/>
  <rowBreaks count="5" manualBreakCount="5">
    <brk id="16" max="9" man="1"/>
    <brk id="31" max="9" man="1"/>
    <brk id="47" max="9" man="1"/>
    <brk id="62" max="9" man="1"/>
    <brk id="76"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82"/>
  <sheetViews>
    <sheetView view="pageBreakPreview" zoomScaleNormal="55" zoomScaleSheetLayoutView="100" workbookViewId="0">
      <pane xSplit="6" ySplit="3" topLeftCell="G4" activePane="bottomRight" state="frozen"/>
      <selection pane="topRight"/>
      <selection pane="bottomLeft"/>
      <selection pane="bottomRight" activeCell="D4" sqref="D4"/>
    </sheetView>
  </sheetViews>
  <sheetFormatPr defaultColWidth="9" defaultRowHeight="13.5" x14ac:dyDescent="0.15"/>
  <cols>
    <col min="1" max="1" width="5.25" style="39" customWidth="1"/>
    <col min="2" max="2" width="20.75" style="40" customWidth="1"/>
    <col min="3" max="3" width="7" style="39" customWidth="1"/>
    <col min="4" max="4" width="9.5" style="39" customWidth="1"/>
    <col min="5" max="5" width="7.5" style="39" customWidth="1"/>
    <col min="6" max="6" width="19" style="39" customWidth="1"/>
    <col min="7" max="7" width="23.5" style="39" customWidth="1"/>
    <col min="8" max="8" width="13.625" style="39" customWidth="1"/>
    <col min="9" max="9" width="11.5" style="40" customWidth="1"/>
    <col min="10" max="10" width="90.625" style="41" customWidth="1"/>
    <col min="11" max="14" width="27.75" style="42" customWidth="1"/>
    <col min="15" max="15" width="14.625" style="41" customWidth="1"/>
    <col min="16" max="16" width="25.375" style="67" customWidth="1"/>
    <col min="17" max="17" width="30.375" style="39" customWidth="1"/>
    <col min="18" max="18" width="9" style="39"/>
    <col min="19" max="19" width="10.5" style="39" customWidth="1"/>
    <col min="20" max="16384" width="9" style="39"/>
  </cols>
  <sheetData>
    <row r="1" spans="1:20" s="64" customFormat="1" ht="28.5" x14ac:dyDescent="0.15">
      <c r="A1" s="214" t="s">
        <v>0</v>
      </c>
      <c r="B1" s="214"/>
      <c r="C1" s="214"/>
      <c r="D1" s="214"/>
      <c r="E1" s="214"/>
      <c r="F1" s="214"/>
      <c r="G1" s="214"/>
      <c r="H1" s="214"/>
      <c r="I1" s="214"/>
      <c r="J1" s="214"/>
      <c r="K1" s="215"/>
      <c r="L1" s="215"/>
      <c r="M1" s="215"/>
      <c r="N1" s="215"/>
      <c r="P1" s="94"/>
    </row>
    <row r="2" spans="1:20" s="64" customFormat="1" ht="28.5" x14ac:dyDescent="0.15">
      <c r="A2" s="68"/>
      <c r="B2" s="68"/>
      <c r="C2" s="68"/>
      <c r="D2" s="68"/>
      <c r="F2" s="68"/>
      <c r="G2" s="68"/>
      <c r="I2" s="68"/>
      <c r="J2" s="79"/>
      <c r="K2" s="80">
        <f>SUBTOTAL(9,K4:K78)</f>
        <v>6497.7318999999989</v>
      </c>
      <c r="L2" s="80">
        <f>SUBTOTAL(9,L4:L78)</f>
        <v>5055.9307000000008</v>
      </c>
      <c r="M2" s="80">
        <f>SUBTOTAL(9,M4:M78)</f>
        <v>1416.8012000000006</v>
      </c>
      <c r="N2" s="80">
        <f>SUBTOTAL(9,N4:N78)</f>
        <v>1416.8012000000006</v>
      </c>
      <c r="P2" s="95" t="s">
        <v>1</v>
      </c>
    </row>
    <row r="3" spans="1:20" s="65" customFormat="1" ht="41.25" customHeight="1" x14ac:dyDescent="0.15">
      <c r="A3" s="63" t="s">
        <v>2</v>
      </c>
      <c r="B3" s="44" t="s">
        <v>3</v>
      </c>
      <c r="C3" s="63" t="s">
        <v>4</v>
      </c>
      <c r="D3" s="63" t="s">
        <v>5</v>
      </c>
      <c r="E3" s="63" t="s">
        <v>6</v>
      </c>
      <c r="F3" s="63" t="s">
        <v>7</v>
      </c>
      <c r="G3" s="63" t="s">
        <v>8</v>
      </c>
      <c r="H3" s="63" t="s">
        <v>10</v>
      </c>
      <c r="I3" s="63" t="s">
        <v>11</v>
      </c>
      <c r="J3" s="63" t="s">
        <v>12</v>
      </c>
      <c r="K3" s="81" t="s">
        <v>13</v>
      </c>
      <c r="L3" s="81" t="s">
        <v>14</v>
      </c>
      <c r="M3" s="81" t="s">
        <v>15</v>
      </c>
      <c r="N3" s="81" t="s">
        <v>16</v>
      </c>
      <c r="O3" s="63" t="s">
        <v>1447</v>
      </c>
      <c r="P3" s="63" t="s">
        <v>1448</v>
      </c>
      <c r="Q3" s="65" t="s">
        <v>29</v>
      </c>
      <c r="R3" s="65" t="s">
        <v>30</v>
      </c>
    </row>
    <row r="4" spans="1:20" s="35" customFormat="1" ht="126.75" customHeight="1" x14ac:dyDescent="0.15">
      <c r="A4" s="5">
        <f>ROW()-3</f>
        <v>1</v>
      </c>
      <c r="B4" s="69" t="s">
        <v>31</v>
      </c>
      <c r="C4" s="70" t="s">
        <v>32</v>
      </c>
      <c r="D4" s="70" t="s">
        <v>33</v>
      </c>
      <c r="E4" s="70" t="s">
        <v>34</v>
      </c>
      <c r="F4" s="70" t="s">
        <v>1449</v>
      </c>
      <c r="G4" s="70" t="s">
        <v>36</v>
      </c>
      <c r="H4" s="70" t="s">
        <v>38</v>
      </c>
      <c r="I4" s="70" t="s">
        <v>39</v>
      </c>
      <c r="J4" s="82" t="s">
        <v>40</v>
      </c>
      <c r="K4" s="83">
        <v>217.7</v>
      </c>
      <c r="L4" s="83">
        <v>167.7</v>
      </c>
      <c r="M4" s="83">
        <v>50</v>
      </c>
      <c r="N4" s="83">
        <f t="shared" ref="N4:N35" si="0">IF(L4*0.3&gt;M4,M4,L4*0.3)</f>
        <v>50</v>
      </c>
      <c r="O4" s="96" t="s">
        <v>47</v>
      </c>
      <c r="P4" s="97" t="s">
        <v>1450</v>
      </c>
      <c r="Q4" s="104">
        <f t="shared" ref="Q4:Q35" si="1">ROUNDDOWN(N4,2)-N4</f>
        <v>0</v>
      </c>
      <c r="R4" s="105">
        <f t="shared" ref="R4:R35" si="2">K4-L4-M4</f>
        <v>0</v>
      </c>
      <c r="S4" s="106">
        <f t="shared" ref="S4:S35" si="3">L4*0.3-M4</f>
        <v>0.30999999999999517</v>
      </c>
    </row>
    <row r="5" spans="1:20" s="35" customFormat="1" ht="148.5" x14ac:dyDescent="0.15">
      <c r="A5" s="5">
        <f>ROW()-3</f>
        <v>2</v>
      </c>
      <c r="B5" s="7" t="s">
        <v>93</v>
      </c>
      <c r="C5" s="70" t="s">
        <v>32</v>
      </c>
      <c r="D5" s="70" t="s">
        <v>94</v>
      </c>
      <c r="E5" s="70" t="s">
        <v>34</v>
      </c>
      <c r="F5" s="72" t="s">
        <v>95</v>
      </c>
      <c r="G5" s="70" t="s">
        <v>96</v>
      </c>
      <c r="H5" s="70" t="s">
        <v>97</v>
      </c>
      <c r="I5" s="70" t="s">
        <v>98</v>
      </c>
      <c r="J5" s="82" t="s">
        <v>99</v>
      </c>
      <c r="K5" s="83">
        <v>140</v>
      </c>
      <c r="L5" s="83">
        <v>110</v>
      </c>
      <c r="M5" s="83">
        <v>30</v>
      </c>
      <c r="N5" s="83">
        <f t="shared" si="0"/>
        <v>30</v>
      </c>
      <c r="O5" s="96" t="s">
        <v>47</v>
      </c>
      <c r="P5" s="98" t="s">
        <v>106</v>
      </c>
      <c r="Q5" s="104">
        <f t="shared" si="1"/>
        <v>0</v>
      </c>
      <c r="R5" s="105">
        <f t="shared" si="2"/>
        <v>0</v>
      </c>
      <c r="S5" s="106">
        <f t="shared" si="3"/>
        <v>3</v>
      </c>
    </row>
    <row r="6" spans="1:20" s="66" customFormat="1" ht="133.5" customHeight="1" x14ac:dyDescent="0.15">
      <c r="A6" s="5">
        <f>ROW()-3</f>
        <v>3</v>
      </c>
      <c r="B6" s="191" t="s">
        <v>121</v>
      </c>
      <c r="C6" s="70" t="s">
        <v>32</v>
      </c>
      <c r="D6" s="70" t="s">
        <v>122</v>
      </c>
      <c r="E6" s="70" t="s">
        <v>34</v>
      </c>
      <c r="F6" s="70" t="s">
        <v>123</v>
      </c>
      <c r="G6" s="70" t="s">
        <v>124</v>
      </c>
      <c r="H6" s="70" t="s">
        <v>125</v>
      </c>
      <c r="I6" s="70" t="s">
        <v>126</v>
      </c>
      <c r="J6" s="82" t="s">
        <v>127</v>
      </c>
      <c r="K6" s="83">
        <v>41.5</v>
      </c>
      <c r="L6" s="83">
        <v>32</v>
      </c>
      <c r="M6" s="83">
        <v>9.5</v>
      </c>
      <c r="N6" s="83">
        <f t="shared" si="0"/>
        <v>9.5</v>
      </c>
      <c r="O6" s="96" t="s">
        <v>47</v>
      </c>
      <c r="P6" s="97" t="s">
        <v>1459</v>
      </c>
      <c r="Q6" s="104">
        <f t="shared" si="1"/>
        <v>0</v>
      </c>
      <c r="R6" s="105">
        <f t="shared" si="2"/>
        <v>0</v>
      </c>
      <c r="S6" s="106">
        <f t="shared" si="3"/>
        <v>9.9999999999999645E-2</v>
      </c>
    </row>
    <row r="7" spans="1:20" s="66" customFormat="1" ht="75" customHeight="1" x14ac:dyDescent="0.15">
      <c r="A7" s="5">
        <f>ROW()-3</f>
        <v>4</v>
      </c>
      <c r="B7" s="71" t="s">
        <v>1461</v>
      </c>
      <c r="C7" s="72" t="s">
        <v>136</v>
      </c>
      <c r="D7" s="72" t="s">
        <v>165</v>
      </c>
      <c r="E7" s="72" t="s">
        <v>34</v>
      </c>
      <c r="F7" s="72" t="s">
        <v>166</v>
      </c>
      <c r="G7" s="72" t="s">
        <v>167</v>
      </c>
      <c r="H7" s="72" t="s">
        <v>53</v>
      </c>
      <c r="I7" s="72" t="s">
        <v>168</v>
      </c>
      <c r="J7" s="71" t="s">
        <v>169</v>
      </c>
      <c r="K7" s="84">
        <v>21.29</v>
      </c>
      <c r="L7" s="84">
        <v>16.38</v>
      </c>
      <c r="M7" s="84">
        <v>4.91</v>
      </c>
      <c r="N7" s="83">
        <f t="shared" si="0"/>
        <v>4.91</v>
      </c>
      <c r="O7" s="99" t="s">
        <v>47</v>
      </c>
      <c r="P7" s="97" t="s">
        <v>1462</v>
      </c>
      <c r="Q7" s="104">
        <f t="shared" si="1"/>
        <v>0</v>
      </c>
      <c r="R7" s="105">
        <f t="shared" si="2"/>
        <v>0</v>
      </c>
      <c r="S7" s="106">
        <f t="shared" si="3"/>
        <v>3.9999999999995595E-3</v>
      </c>
    </row>
    <row r="8" spans="1:20" s="66" customFormat="1" ht="102" customHeight="1" x14ac:dyDescent="0.15">
      <c r="A8" s="205">
        <f>ROW()-3</f>
        <v>5</v>
      </c>
      <c r="B8" s="71" t="s">
        <v>242</v>
      </c>
      <c r="C8" s="230" t="s">
        <v>215</v>
      </c>
      <c r="D8" s="230" t="s">
        <v>243</v>
      </c>
      <c r="E8" s="230" t="s">
        <v>244</v>
      </c>
      <c r="F8" s="72" t="s">
        <v>245</v>
      </c>
      <c r="G8" s="72" t="s">
        <v>246</v>
      </c>
      <c r="H8" s="72" t="s">
        <v>247</v>
      </c>
      <c r="I8" s="72" t="s">
        <v>248</v>
      </c>
      <c r="J8" s="71" t="s">
        <v>249</v>
      </c>
      <c r="K8" s="84">
        <v>49.4</v>
      </c>
      <c r="L8" s="84">
        <v>38</v>
      </c>
      <c r="M8" s="84">
        <v>11.4</v>
      </c>
      <c r="N8" s="83">
        <f t="shared" si="0"/>
        <v>11.4</v>
      </c>
      <c r="O8" s="99" t="s">
        <v>47</v>
      </c>
      <c r="P8" s="222" t="s">
        <v>1463</v>
      </c>
      <c r="Q8" s="104">
        <f t="shared" si="1"/>
        <v>0</v>
      </c>
      <c r="R8" s="105">
        <f t="shared" si="2"/>
        <v>0</v>
      </c>
      <c r="S8" s="106">
        <f t="shared" si="3"/>
        <v>0</v>
      </c>
    </row>
    <row r="9" spans="1:20" s="35" customFormat="1" ht="87" customHeight="1" x14ac:dyDescent="0.15">
      <c r="A9" s="205"/>
      <c r="B9" s="71" t="s">
        <v>255</v>
      </c>
      <c r="C9" s="230"/>
      <c r="D9" s="230"/>
      <c r="E9" s="230"/>
      <c r="F9" s="72" t="s">
        <v>245</v>
      </c>
      <c r="G9" s="72" t="s">
        <v>256</v>
      </c>
      <c r="H9" s="72" t="s">
        <v>1464</v>
      </c>
      <c r="I9" s="72" t="s">
        <v>248</v>
      </c>
      <c r="J9" s="71" t="s">
        <v>258</v>
      </c>
      <c r="K9" s="84">
        <v>13</v>
      </c>
      <c r="L9" s="84">
        <v>10</v>
      </c>
      <c r="M9" s="84">
        <v>3</v>
      </c>
      <c r="N9" s="83">
        <f t="shared" si="0"/>
        <v>3</v>
      </c>
      <c r="O9" s="99" t="s">
        <v>47</v>
      </c>
      <c r="P9" s="223"/>
      <c r="Q9" s="104">
        <f t="shared" si="1"/>
        <v>0</v>
      </c>
      <c r="R9" s="105">
        <f t="shared" si="2"/>
        <v>0</v>
      </c>
      <c r="S9" s="106">
        <f t="shared" si="3"/>
        <v>0</v>
      </c>
    </row>
    <row r="10" spans="1:20" s="66" customFormat="1" ht="87" customHeight="1" x14ac:dyDescent="0.15">
      <c r="A10" s="5">
        <f t="shared" ref="A10:A41" si="4">ROW()-4</f>
        <v>6</v>
      </c>
      <c r="B10" s="71" t="s">
        <v>274</v>
      </c>
      <c r="C10" s="72" t="s">
        <v>215</v>
      </c>
      <c r="D10" s="72" t="s">
        <v>275</v>
      </c>
      <c r="E10" s="72" t="s">
        <v>34</v>
      </c>
      <c r="F10" s="72" t="s">
        <v>276</v>
      </c>
      <c r="G10" s="72" t="s">
        <v>277</v>
      </c>
      <c r="H10" s="72" t="s">
        <v>409</v>
      </c>
      <c r="I10" s="72" t="s">
        <v>279</v>
      </c>
      <c r="J10" s="71" t="s">
        <v>280</v>
      </c>
      <c r="K10" s="84">
        <v>51</v>
      </c>
      <c r="L10" s="85">
        <v>39.231000000000002</v>
      </c>
      <c r="M10" s="85">
        <v>11.769</v>
      </c>
      <c r="N10" s="100">
        <f t="shared" si="0"/>
        <v>11.769</v>
      </c>
      <c r="O10" s="99" t="s">
        <v>47</v>
      </c>
      <c r="P10" s="90" t="s">
        <v>1465</v>
      </c>
      <c r="Q10" s="104">
        <f t="shared" si="1"/>
        <v>-9.0000000000003411E-3</v>
      </c>
      <c r="R10" s="105">
        <f t="shared" si="2"/>
        <v>0</v>
      </c>
      <c r="S10" s="106">
        <f t="shared" si="3"/>
        <v>2.9999999999930083E-4</v>
      </c>
    </row>
    <row r="11" spans="1:20" s="66" customFormat="1" ht="78" customHeight="1" x14ac:dyDescent="0.15">
      <c r="A11" s="5">
        <f t="shared" si="4"/>
        <v>7</v>
      </c>
      <c r="B11" s="71" t="s">
        <v>311</v>
      </c>
      <c r="C11" s="72" t="s">
        <v>215</v>
      </c>
      <c r="D11" s="72" t="s">
        <v>299</v>
      </c>
      <c r="E11" s="72" t="s">
        <v>34</v>
      </c>
      <c r="F11" s="72" t="s">
        <v>312</v>
      </c>
      <c r="G11" s="72" t="s">
        <v>313</v>
      </c>
      <c r="H11" s="72" t="s">
        <v>302</v>
      </c>
      <c r="I11" s="72" t="s">
        <v>314</v>
      </c>
      <c r="J11" s="71" t="s">
        <v>315</v>
      </c>
      <c r="K11" s="84">
        <v>40</v>
      </c>
      <c r="L11" s="84">
        <v>31</v>
      </c>
      <c r="M11" s="84">
        <v>9</v>
      </c>
      <c r="N11" s="83">
        <f t="shared" si="0"/>
        <v>9</v>
      </c>
      <c r="O11" s="99" t="s">
        <v>47</v>
      </c>
      <c r="P11" s="90" t="s">
        <v>1467</v>
      </c>
      <c r="Q11" s="104">
        <f t="shared" si="1"/>
        <v>0</v>
      </c>
      <c r="R11" s="105">
        <f t="shared" si="2"/>
        <v>0</v>
      </c>
      <c r="S11" s="106">
        <f t="shared" si="3"/>
        <v>0.29999999999999893</v>
      </c>
      <c r="T11" s="107"/>
    </row>
    <row r="12" spans="1:20" s="66" customFormat="1" ht="100.5" customHeight="1" x14ac:dyDescent="0.15">
      <c r="A12" s="5">
        <f t="shared" si="4"/>
        <v>8</v>
      </c>
      <c r="B12" s="71" t="s">
        <v>317</v>
      </c>
      <c r="C12" s="72" t="s">
        <v>215</v>
      </c>
      <c r="D12" s="72" t="s">
        <v>318</v>
      </c>
      <c r="E12" s="72" t="s">
        <v>34</v>
      </c>
      <c r="F12" s="72" t="s">
        <v>319</v>
      </c>
      <c r="G12" s="72" t="s">
        <v>320</v>
      </c>
      <c r="H12" s="72" t="s">
        <v>1468</v>
      </c>
      <c r="I12" s="72" t="s">
        <v>248</v>
      </c>
      <c r="J12" s="86" t="s">
        <v>321</v>
      </c>
      <c r="K12" s="84">
        <v>217</v>
      </c>
      <c r="L12" s="84">
        <v>167</v>
      </c>
      <c r="M12" s="84">
        <v>50</v>
      </c>
      <c r="N12" s="83">
        <f t="shared" si="0"/>
        <v>50</v>
      </c>
      <c r="O12" s="99" t="s">
        <v>47</v>
      </c>
      <c r="P12" s="90" t="s">
        <v>1469</v>
      </c>
      <c r="Q12" s="104">
        <f t="shared" si="1"/>
        <v>0</v>
      </c>
      <c r="R12" s="105">
        <f t="shared" si="2"/>
        <v>0</v>
      </c>
      <c r="S12" s="106">
        <f t="shared" si="3"/>
        <v>0.10000000000000142</v>
      </c>
    </row>
    <row r="13" spans="1:20" s="66" customFormat="1" ht="81" x14ac:dyDescent="0.15">
      <c r="A13" s="5">
        <f t="shared" si="4"/>
        <v>9</v>
      </c>
      <c r="B13" s="71" t="s">
        <v>339</v>
      </c>
      <c r="C13" s="72" t="s">
        <v>215</v>
      </c>
      <c r="D13" s="72" t="s">
        <v>340</v>
      </c>
      <c r="E13" s="72" t="s">
        <v>244</v>
      </c>
      <c r="F13" s="72" t="s">
        <v>341</v>
      </c>
      <c r="G13" s="72" t="s">
        <v>342</v>
      </c>
      <c r="H13" s="72" t="s">
        <v>343</v>
      </c>
      <c r="I13" s="72" t="s">
        <v>248</v>
      </c>
      <c r="J13" s="71" t="s">
        <v>344</v>
      </c>
      <c r="K13" s="84">
        <v>47</v>
      </c>
      <c r="L13" s="84">
        <v>36.5</v>
      </c>
      <c r="M13" s="84">
        <v>10.5</v>
      </c>
      <c r="N13" s="83">
        <f t="shared" si="0"/>
        <v>10.5</v>
      </c>
      <c r="O13" s="99" t="s">
        <v>47</v>
      </c>
      <c r="P13" s="97" t="s">
        <v>1471</v>
      </c>
      <c r="Q13" s="104">
        <f t="shared" si="1"/>
        <v>0</v>
      </c>
      <c r="R13" s="105">
        <f t="shared" si="2"/>
        <v>0</v>
      </c>
      <c r="S13" s="106">
        <f t="shared" si="3"/>
        <v>0.44999999999999929</v>
      </c>
    </row>
    <row r="14" spans="1:20" s="35" customFormat="1" ht="90.75" customHeight="1" x14ac:dyDescent="0.15">
      <c r="A14" s="5">
        <f t="shared" si="4"/>
        <v>10</v>
      </c>
      <c r="B14" s="72" t="s">
        <v>381</v>
      </c>
      <c r="C14" s="72" t="s">
        <v>382</v>
      </c>
      <c r="D14" s="72" t="s">
        <v>383</v>
      </c>
      <c r="E14" s="72" t="s">
        <v>138</v>
      </c>
      <c r="F14" s="72" t="s">
        <v>384</v>
      </c>
      <c r="G14" s="72" t="s">
        <v>385</v>
      </c>
      <c r="H14" s="72" t="s">
        <v>53</v>
      </c>
      <c r="I14" s="72" t="s">
        <v>386</v>
      </c>
      <c r="J14" s="71" t="s">
        <v>387</v>
      </c>
      <c r="K14" s="84">
        <v>10</v>
      </c>
      <c r="L14" s="84">
        <v>8</v>
      </c>
      <c r="M14" s="84">
        <v>2</v>
      </c>
      <c r="N14" s="83">
        <f t="shared" si="0"/>
        <v>2</v>
      </c>
      <c r="O14" s="5" t="s">
        <v>47</v>
      </c>
      <c r="P14" s="97" t="s">
        <v>1474</v>
      </c>
      <c r="Q14" s="104">
        <f t="shared" si="1"/>
        <v>0</v>
      </c>
      <c r="R14" s="105">
        <f t="shared" si="2"/>
        <v>0</v>
      </c>
      <c r="S14" s="106">
        <f t="shared" si="3"/>
        <v>0.39999999999999991</v>
      </c>
    </row>
    <row r="15" spans="1:20" s="35" customFormat="1" ht="193.5" customHeight="1" x14ac:dyDescent="0.15">
      <c r="A15" s="5">
        <f t="shared" si="4"/>
        <v>11</v>
      </c>
      <c r="B15" s="72" t="s">
        <v>1475</v>
      </c>
      <c r="C15" s="72" t="s">
        <v>382</v>
      </c>
      <c r="D15" s="72" t="s">
        <v>406</v>
      </c>
      <c r="E15" s="72" t="s">
        <v>81</v>
      </c>
      <c r="F15" s="72" t="s">
        <v>407</v>
      </c>
      <c r="G15" s="72" t="s">
        <v>408</v>
      </c>
      <c r="H15" s="72" t="s">
        <v>409</v>
      </c>
      <c r="I15" s="72" t="s">
        <v>410</v>
      </c>
      <c r="J15" s="71" t="s">
        <v>1476</v>
      </c>
      <c r="K15" s="84">
        <v>130</v>
      </c>
      <c r="L15" s="84">
        <v>100</v>
      </c>
      <c r="M15" s="84">
        <v>30</v>
      </c>
      <c r="N15" s="83">
        <f t="shared" si="0"/>
        <v>30</v>
      </c>
      <c r="O15" s="5" t="s">
        <v>47</v>
      </c>
      <c r="P15" s="82" t="s">
        <v>1477</v>
      </c>
      <c r="Q15" s="104">
        <f t="shared" si="1"/>
        <v>0</v>
      </c>
      <c r="R15" s="105">
        <f t="shared" si="2"/>
        <v>0</v>
      </c>
      <c r="S15" s="106">
        <f t="shared" si="3"/>
        <v>0</v>
      </c>
    </row>
    <row r="16" spans="1:20" s="35" customFormat="1" ht="141.75" customHeight="1" x14ac:dyDescent="0.15">
      <c r="A16" s="5">
        <f t="shared" si="4"/>
        <v>12</v>
      </c>
      <c r="B16" s="72" t="s">
        <v>421</v>
      </c>
      <c r="C16" s="72" t="s">
        <v>382</v>
      </c>
      <c r="D16" s="72" t="s">
        <v>422</v>
      </c>
      <c r="E16" s="72" t="s">
        <v>34</v>
      </c>
      <c r="F16" s="72" t="s">
        <v>423</v>
      </c>
      <c r="G16" s="72" t="s">
        <v>424</v>
      </c>
      <c r="H16" s="72" t="s">
        <v>409</v>
      </c>
      <c r="I16" s="72" t="s">
        <v>425</v>
      </c>
      <c r="J16" s="71" t="s">
        <v>426</v>
      </c>
      <c r="K16" s="84">
        <v>130</v>
      </c>
      <c r="L16" s="84">
        <v>100</v>
      </c>
      <c r="M16" s="84">
        <v>30</v>
      </c>
      <c r="N16" s="83">
        <f t="shared" si="0"/>
        <v>30</v>
      </c>
      <c r="O16" s="5" t="s">
        <v>47</v>
      </c>
      <c r="P16" s="97" t="s">
        <v>1478</v>
      </c>
      <c r="Q16" s="104">
        <f t="shared" si="1"/>
        <v>0</v>
      </c>
      <c r="R16" s="105">
        <f t="shared" si="2"/>
        <v>0</v>
      </c>
      <c r="S16" s="106">
        <f t="shared" si="3"/>
        <v>0</v>
      </c>
    </row>
    <row r="17" spans="1:19" s="35" customFormat="1" ht="93" customHeight="1" x14ac:dyDescent="0.15">
      <c r="A17" s="5">
        <f t="shared" si="4"/>
        <v>13</v>
      </c>
      <c r="B17" s="72" t="s">
        <v>1479</v>
      </c>
      <c r="C17" s="72" t="s">
        <v>382</v>
      </c>
      <c r="D17" s="72" t="s">
        <v>434</v>
      </c>
      <c r="E17" s="72" t="s">
        <v>34</v>
      </c>
      <c r="F17" s="72" t="s">
        <v>435</v>
      </c>
      <c r="G17" s="72" t="s">
        <v>436</v>
      </c>
      <c r="H17" s="72" t="s">
        <v>264</v>
      </c>
      <c r="I17" s="72" t="s">
        <v>437</v>
      </c>
      <c r="J17" s="71" t="s">
        <v>438</v>
      </c>
      <c r="K17" s="84">
        <v>19.5</v>
      </c>
      <c r="L17" s="84">
        <v>15</v>
      </c>
      <c r="M17" s="84">
        <v>4.5</v>
      </c>
      <c r="N17" s="83">
        <f t="shared" si="0"/>
        <v>4.5</v>
      </c>
      <c r="O17" s="5" t="s">
        <v>47</v>
      </c>
      <c r="P17" s="82" t="s">
        <v>445</v>
      </c>
      <c r="Q17" s="104">
        <f t="shared" si="1"/>
        <v>0</v>
      </c>
      <c r="R17" s="105">
        <f t="shared" si="2"/>
        <v>0</v>
      </c>
      <c r="S17" s="106">
        <f t="shared" si="3"/>
        <v>0</v>
      </c>
    </row>
    <row r="18" spans="1:19" s="35" customFormat="1" ht="127.5" customHeight="1" x14ac:dyDescent="0.15">
      <c r="A18" s="5">
        <f t="shared" si="4"/>
        <v>14</v>
      </c>
      <c r="B18" s="72" t="s">
        <v>446</v>
      </c>
      <c r="C18" s="72" t="s">
        <v>447</v>
      </c>
      <c r="D18" s="72" t="s">
        <v>448</v>
      </c>
      <c r="E18" s="72" t="s">
        <v>34</v>
      </c>
      <c r="F18" s="72" t="s">
        <v>449</v>
      </c>
      <c r="G18" s="72" t="s">
        <v>450</v>
      </c>
      <c r="H18" s="72" t="s">
        <v>53</v>
      </c>
      <c r="I18" s="72" t="s">
        <v>451</v>
      </c>
      <c r="J18" s="71" t="s">
        <v>452</v>
      </c>
      <c r="K18" s="84">
        <v>232.3</v>
      </c>
      <c r="L18" s="84">
        <v>182.3</v>
      </c>
      <c r="M18" s="84">
        <v>50</v>
      </c>
      <c r="N18" s="83">
        <f t="shared" si="0"/>
        <v>50</v>
      </c>
      <c r="O18" s="5" t="s">
        <v>47</v>
      </c>
      <c r="P18" s="97" t="s">
        <v>1480</v>
      </c>
      <c r="Q18" s="104">
        <f t="shared" si="1"/>
        <v>0</v>
      </c>
      <c r="R18" s="105">
        <f t="shared" si="2"/>
        <v>0</v>
      </c>
      <c r="S18" s="106">
        <f t="shared" si="3"/>
        <v>4.6900000000000048</v>
      </c>
    </row>
    <row r="19" spans="1:19" s="35" customFormat="1" ht="93" customHeight="1" x14ac:dyDescent="0.15">
      <c r="A19" s="5">
        <f t="shared" si="4"/>
        <v>15</v>
      </c>
      <c r="B19" s="72" t="s">
        <v>458</v>
      </c>
      <c r="C19" s="72" t="s">
        <v>447</v>
      </c>
      <c r="D19" s="72" t="s">
        <v>459</v>
      </c>
      <c r="E19" s="72" t="s">
        <v>138</v>
      </c>
      <c r="F19" s="72" t="s">
        <v>460</v>
      </c>
      <c r="G19" s="72" t="s">
        <v>461</v>
      </c>
      <c r="H19" s="72" t="s">
        <v>247</v>
      </c>
      <c r="I19" s="72" t="s">
        <v>463</v>
      </c>
      <c r="J19" s="71" t="s">
        <v>464</v>
      </c>
      <c r="K19" s="84">
        <v>48</v>
      </c>
      <c r="L19" s="84">
        <v>36.93</v>
      </c>
      <c r="M19" s="84">
        <v>11.07</v>
      </c>
      <c r="N19" s="83">
        <f t="shared" si="0"/>
        <v>11.07</v>
      </c>
      <c r="O19" s="5" t="s">
        <v>47</v>
      </c>
      <c r="P19" s="97" t="s">
        <v>1481</v>
      </c>
      <c r="Q19" s="104">
        <f t="shared" si="1"/>
        <v>0</v>
      </c>
      <c r="R19" s="105">
        <f t="shared" si="2"/>
        <v>0</v>
      </c>
      <c r="S19" s="106">
        <f t="shared" si="3"/>
        <v>8.9999999999985647E-3</v>
      </c>
    </row>
    <row r="20" spans="1:19" s="35" customFormat="1" ht="143.25" customHeight="1" x14ac:dyDescent="0.15">
      <c r="A20" s="5">
        <f t="shared" si="4"/>
        <v>16</v>
      </c>
      <c r="B20" s="187" t="s">
        <v>471</v>
      </c>
      <c r="C20" s="72" t="s">
        <v>447</v>
      </c>
      <c r="D20" s="72" t="s">
        <v>472</v>
      </c>
      <c r="E20" s="72" t="s">
        <v>34</v>
      </c>
      <c r="F20" s="72" t="s">
        <v>473</v>
      </c>
      <c r="G20" s="72" t="s">
        <v>1482</v>
      </c>
      <c r="H20" s="72" t="s">
        <v>53</v>
      </c>
      <c r="I20" s="72" t="s">
        <v>112</v>
      </c>
      <c r="J20" s="71" t="s">
        <v>476</v>
      </c>
      <c r="K20" s="84">
        <v>96.2</v>
      </c>
      <c r="L20" s="84">
        <v>74</v>
      </c>
      <c r="M20" s="84">
        <v>22.2</v>
      </c>
      <c r="N20" s="83">
        <f t="shared" si="0"/>
        <v>22.2</v>
      </c>
      <c r="O20" s="5" t="s">
        <v>47</v>
      </c>
      <c r="P20" s="97" t="s">
        <v>1483</v>
      </c>
      <c r="Q20" s="104">
        <f t="shared" si="1"/>
        <v>0</v>
      </c>
      <c r="R20" s="105">
        <f t="shared" si="2"/>
        <v>0</v>
      </c>
      <c r="S20" s="106">
        <f t="shared" si="3"/>
        <v>0</v>
      </c>
    </row>
    <row r="21" spans="1:19" s="35" customFormat="1" ht="156.75" customHeight="1" x14ac:dyDescent="0.15">
      <c r="A21" s="5">
        <f t="shared" si="4"/>
        <v>17</v>
      </c>
      <c r="B21" s="72" t="s">
        <v>482</v>
      </c>
      <c r="C21" s="72" t="s">
        <v>447</v>
      </c>
      <c r="D21" s="72" t="s">
        <v>483</v>
      </c>
      <c r="E21" s="72" t="s">
        <v>34</v>
      </c>
      <c r="F21" s="72" t="s">
        <v>484</v>
      </c>
      <c r="G21" s="72" t="s">
        <v>1484</v>
      </c>
      <c r="H21" s="72" t="s">
        <v>141</v>
      </c>
      <c r="I21" s="72" t="s">
        <v>486</v>
      </c>
      <c r="J21" s="71" t="s">
        <v>487</v>
      </c>
      <c r="K21" s="84">
        <v>72.05</v>
      </c>
      <c r="L21" s="84">
        <v>55.43</v>
      </c>
      <c r="M21" s="84">
        <v>16.62</v>
      </c>
      <c r="N21" s="83">
        <f t="shared" si="0"/>
        <v>16.62</v>
      </c>
      <c r="O21" s="5" t="s">
        <v>47</v>
      </c>
      <c r="P21" s="97" t="s">
        <v>1485</v>
      </c>
      <c r="Q21" s="104">
        <f t="shared" si="1"/>
        <v>0</v>
      </c>
      <c r="R21" s="105">
        <f t="shared" si="2"/>
        <v>0</v>
      </c>
      <c r="S21" s="106">
        <f t="shared" si="3"/>
        <v>8.9999999999967883E-3</v>
      </c>
    </row>
    <row r="22" spans="1:19" s="35" customFormat="1" ht="122.25" customHeight="1" x14ac:dyDescent="0.15">
      <c r="A22" s="5">
        <f t="shared" si="4"/>
        <v>18</v>
      </c>
      <c r="B22" s="72" t="s">
        <v>504</v>
      </c>
      <c r="C22" s="72" t="s">
        <v>447</v>
      </c>
      <c r="D22" s="72" t="s">
        <v>505</v>
      </c>
      <c r="E22" s="72" t="s">
        <v>34</v>
      </c>
      <c r="F22" s="72" t="s">
        <v>506</v>
      </c>
      <c r="G22" s="72" t="s">
        <v>124</v>
      </c>
      <c r="H22" s="72" t="s">
        <v>1487</v>
      </c>
      <c r="I22" s="72" t="s">
        <v>486</v>
      </c>
      <c r="J22" s="71" t="s">
        <v>508</v>
      </c>
      <c r="K22" s="84">
        <v>36.4</v>
      </c>
      <c r="L22" s="84">
        <v>28</v>
      </c>
      <c r="M22" s="84">
        <v>8.4</v>
      </c>
      <c r="N22" s="83">
        <f t="shared" si="0"/>
        <v>8.4</v>
      </c>
      <c r="O22" s="5" t="s">
        <v>47</v>
      </c>
      <c r="P22" s="82" t="s">
        <v>516</v>
      </c>
      <c r="Q22" s="104">
        <f t="shared" si="1"/>
        <v>0</v>
      </c>
      <c r="R22" s="105">
        <f t="shared" si="2"/>
        <v>0</v>
      </c>
      <c r="S22" s="106">
        <f t="shared" si="3"/>
        <v>0</v>
      </c>
    </row>
    <row r="23" spans="1:19" s="35" customFormat="1" ht="122.25" customHeight="1" x14ac:dyDescent="0.15">
      <c r="A23" s="5">
        <f t="shared" si="4"/>
        <v>19</v>
      </c>
      <c r="B23" s="187" t="s">
        <v>530</v>
      </c>
      <c r="C23" s="72" t="s">
        <v>531</v>
      </c>
      <c r="D23" s="72" t="s">
        <v>532</v>
      </c>
      <c r="E23" s="72" t="s">
        <v>34</v>
      </c>
      <c r="F23" s="75" t="s">
        <v>533</v>
      </c>
      <c r="G23" s="75" t="s">
        <v>1488</v>
      </c>
      <c r="H23" s="72" t="s">
        <v>97</v>
      </c>
      <c r="I23" s="75" t="s">
        <v>486</v>
      </c>
      <c r="J23" s="87" t="s">
        <v>535</v>
      </c>
      <c r="K23" s="84">
        <v>30</v>
      </c>
      <c r="L23" s="84">
        <v>23.1</v>
      </c>
      <c r="M23" s="84">
        <v>6.9</v>
      </c>
      <c r="N23" s="83">
        <f t="shared" si="0"/>
        <v>6.9</v>
      </c>
      <c r="O23" s="5" t="s">
        <v>47</v>
      </c>
      <c r="P23" s="82" t="s">
        <v>1489</v>
      </c>
      <c r="Q23" s="104">
        <f t="shared" si="1"/>
        <v>0</v>
      </c>
      <c r="R23" s="105">
        <f t="shared" si="2"/>
        <v>0</v>
      </c>
      <c r="S23" s="106">
        <f t="shared" si="3"/>
        <v>3.0000000000000249E-2</v>
      </c>
    </row>
    <row r="24" spans="1:19" s="35" customFormat="1" ht="121.5" customHeight="1" x14ac:dyDescent="0.15">
      <c r="A24" s="5">
        <f t="shared" si="4"/>
        <v>20</v>
      </c>
      <c r="B24" s="72" t="s">
        <v>542</v>
      </c>
      <c r="C24" s="72" t="s">
        <v>531</v>
      </c>
      <c r="D24" s="72" t="s">
        <v>543</v>
      </c>
      <c r="E24" s="72" t="s">
        <v>34</v>
      </c>
      <c r="F24" s="72" t="s">
        <v>544</v>
      </c>
      <c r="G24" s="72" t="s">
        <v>545</v>
      </c>
      <c r="H24" s="72" t="s">
        <v>546</v>
      </c>
      <c r="I24" s="72" t="s">
        <v>126</v>
      </c>
      <c r="J24" s="87" t="s">
        <v>547</v>
      </c>
      <c r="K24" s="84">
        <v>19.5</v>
      </c>
      <c r="L24" s="84">
        <v>15</v>
      </c>
      <c r="M24" s="84">
        <v>4.5</v>
      </c>
      <c r="N24" s="83">
        <f t="shared" si="0"/>
        <v>4.5</v>
      </c>
      <c r="O24" s="5" t="s">
        <v>47</v>
      </c>
      <c r="P24" s="82" t="s">
        <v>1490</v>
      </c>
      <c r="Q24" s="104">
        <f t="shared" si="1"/>
        <v>0</v>
      </c>
      <c r="R24" s="105">
        <f t="shared" si="2"/>
        <v>0</v>
      </c>
      <c r="S24" s="106">
        <f t="shared" si="3"/>
        <v>0</v>
      </c>
    </row>
    <row r="25" spans="1:19" s="35" customFormat="1" ht="114.75" customHeight="1" x14ac:dyDescent="0.15">
      <c r="A25" s="5">
        <f t="shared" si="4"/>
        <v>21</v>
      </c>
      <c r="B25" s="72" t="s">
        <v>566</v>
      </c>
      <c r="C25" s="72" t="s">
        <v>567</v>
      </c>
      <c r="D25" s="72" t="s">
        <v>568</v>
      </c>
      <c r="E25" s="72" t="s">
        <v>34</v>
      </c>
      <c r="F25" s="72" t="s">
        <v>569</v>
      </c>
      <c r="G25" s="72" t="s">
        <v>570</v>
      </c>
      <c r="H25" s="72" t="s">
        <v>1402</v>
      </c>
      <c r="I25" s="72" t="s">
        <v>39</v>
      </c>
      <c r="J25" s="86" t="s">
        <v>572</v>
      </c>
      <c r="K25" s="84">
        <v>164.55</v>
      </c>
      <c r="L25" s="84">
        <v>126.58</v>
      </c>
      <c r="M25" s="84">
        <v>37.97</v>
      </c>
      <c r="N25" s="83">
        <f t="shared" si="0"/>
        <v>37.97</v>
      </c>
      <c r="O25" s="5" t="s">
        <v>47</v>
      </c>
      <c r="P25" s="97" t="s">
        <v>1491</v>
      </c>
      <c r="Q25" s="104">
        <f t="shared" si="1"/>
        <v>0</v>
      </c>
      <c r="R25" s="105">
        <f t="shared" si="2"/>
        <v>0</v>
      </c>
      <c r="S25" s="106">
        <f t="shared" si="3"/>
        <v>3.9999999999977831E-3</v>
      </c>
    </row>
    <row r="26" spans="1:19" s="35" customFormat="1" ht="144.75" customHeight="1" x14ac:dyDescent="0.15">
      <c r="A26" s="5">
        <f t="shared" si="4"/>
        <v>22</v>
      </c>
      <c r="B26" s="72" t="s">
        <v>578</v>
      </c>
      <c r="C26" s="72" t="s">
        <v>567</v>
      </c>
      <c r="D26" s="72" t="s">
        <v>579</v>
      </c>
      <c r="E26" s="72" t="s">
        <v>34</v>
      </c>
      <c r="F26" s="72" t="s">
        <v>580</v>
      </c>
      <c r="G26" s="72" t="s">
        <v>581</v>
      </c>
      <c r="H26" s="72" t="s">
        <v>582</v>
      </c>
      <c r="I26" s="72" t="s">
        <v>583</v>
      </c>
      <c r="J26" s="71" t="s">
        <v>584</v>
      </c>
      <c r="K26" s="84">
        <v>130</v>
      </c>
      <c r="L26" s="84">
        <v>100</v>
      </c>
      <c r="M26" s="84">
        <v>30</v>
      </c>
      <c r="N26" s="83">
        <f t="shared" si="0"/>
        <v>30</v>
      </c>
      <c r="O26" s="5" t="s">
        <v>47</v>
      </c>
      <c r="P26" s="97" t="s">
        <v>1492</v>
      </c>
      <c r="Q26" s="104">
        <f t="shared" si="1"/>
        <v>0</v>
      </c>
      <c r="R26" s="105">
        <f t="shared" si="2"/>
        <v>0</v>
      </c>
      <c r="S26" s="106">
        <f t="shared" si="3"/>
        <v>0</v>
      </c>
    </row>
    <row r="27" spans="1:19" s="35" customFormat="1" ht="151.5" customHeight="1" x14ac:dyDescent="0.15">
      <c r="A27" s="5">
        <f t="shared" si="4"/>
        <v>23</v>
      </c>
      <c r="B27" s="187" t="s">
        <v>590</v>
      </c>
      <c r="C27" s="72" t="s">
        <v>567</v>
      </c>
      <c r="D27" s="72" t="s">
        <v>591</v>
      </c>
      <c r="E27" s="72" t="s">
        <v>34</v>
      </c>
      <c r="F27" s="72" t="s">
        <v>592</v>
      </c>
      <c r="G27" s="72" t="s">
        <v>593</v>
      </c>
      <c r="H27" s="72" t="s">
        <v>1402</v>
      </c>
      <c r="I27" s="72" t="s">
        <v>595</v>
      </c>
      <c r="J27" s="71" t="s">
        <v>596</v>
      </c>
      <c r="K27" s="84">
        <v>99.8</v>
      </c>
      <c r="L27" s="84">
        <v>84.8</v>
      </c>
      <c r="M27" s="84">
        <v>15</v>
      </c>
      <c r="N27" s="83">
        <f t="shared" si="0"/>
        <v>15</v>
      </c>
      <c r="O27" s="5" t="s">
        <v>47</v>
      </c>
      <c r="P27" s="97" t="s">
        <v>1493</v>
      </c>
      <c r="Q27" s="104">
        <f t="shared" si="1"/>
        <v>0</v>
      </c>
      <c r="R27" s="105">
        <f t="shared" si="2"/>
        <v>0</v>
      </c>
      <c r="S27" s="106">
        <f t="shared" si="3"/>
        <v>10.439999999999998</v>
      </c>
    </row>
    <row r="28" spans="1:19" s="35" customFormat="1" ht="48.75" customHeight="1" x14ac:dyDescent="0.15">
      <c r="A28" s="5">
        <f t="shared" si="4"/>
        <v>24</v>
      </c>
      <c r="B28" s="72" t="s">
        <v>602</v>
      </c>
      <c r="C28" s="72" t="s">
        <v>567</v>
      </c>
      <c r="D28" s="72" t="s">
        <v>603</v>
      </c>
      <c r="E28" s="72" t="s">
        <v>81</v>
      </c>
      <c r="F28" s="75" t="s">
        <v>604</v>
      </c>
      <c r="G28" s="75" t="s">
        <v>605</v>
      </c>
      <c r="H28" s="72" t="s">
        <v>1494</v>
      </c>
      <c r="I28" s="75" t="s">
        <v>607</v>
      </c>
      <c r="J28" s="71" t="s">
        <v>608</v>
      </c>
      <c r="K28" s="88">
        <v>154.69999999999999</v>
      </c>
      <c r="L28" s="88">
        <v>119.12</v>
      </c>
      <c r="M28" s="88">
        <v>35.58</v>
      </c>
      <c r="N28" s="83">
        <f t="shared" si="0"/>
        <v>35.58</v>
      </c>
      <c r="O28" s="5" t="s">
        <v>47</v>
      </c>
      <c r="P28" s="97" t="s">
        <v>1495</v>
      </c>
      <c r="Q28" s="104">
        <f t="shared" si="1"/>
        <v>0</v>
      </c>
      <c r="R28" s="105">
        <f t="shared" si="2"/>
        <v>0</v>
      </c>
      <c r="S28" s="106">
        <f t="shared" si="3"/>
        <v>0.15599999999999881</v>
      </c>
    </row>
    <row r="29" spans="1:19" s="35" customFormat="1" ht="257.25" customHeight="1" x14ac:dyDescent="0.15">
      <c r="A29" s="5">
        <f t="shared" si="4"/>
        <v>25</v>
      </c>
      <c r="B29" s="73" t="s">
        <v>614</v>
      </c>
      <c r="C29" s="72" t="s">
        <v>567</v>
      </c>
      <c r="D29" s="72" t="s">
        <v>615</v>
      </c>
      <c r="E29" s="72" t="s">
        <v>34</v>
      </c>
      <c r="F29" s="72" t="s">
        <v>616</v>
      </c>
      <c r="G29" s="72" t="s">
        <v>617</v>
      </c>
      <c r="H29" s="75" t="s">
        <v>302</v>
      </c>
      <c r="I29" s="72" t="s">
        <v>126</v>
      </c>
      <c r="J29" s="71" t="s">
        <v>618</v>
      </c>
      <c r="K29" s="84">
        <v>45.95</v>
      </c>
      <c r="L29" s="84">
        <v>35.35</v>
      </c>
      <c r="M29" s="84">
        <v>10.6</v>
      </c>
      <c r="N29" s="83">
        <f t="shared" si="0"/>
        <v>10.6</v>
      </c>
      <c r="O29" s="5" t="s">
        <v>47</v>
      </c>
      <c r="P29" s="82" t="s">
        <v>624</v>
      </c>
      <c r="Q29" s="104">
        <f t="shared" si="1"/>
        <v>0</v>
      </c>
      <c r="R29" s="105">
        <f t="shared" si="2"/>
        <v>0</v>
      </c>
      <c r="S29" s="106">
        <f t="shared" si="3"/>
        <v>5.0000000000007816E-3</v>
      </c>
    </row>
    <row r="30" spans="1:19" s="35" customFormat="1" ht="189.75" customHeight="1" x14ac:dyDescent="0.15">
      <c r="A30" s="5">
        <f t="shared" si="4"/>
        <v>26</v>
      </c>
      <c r="B30" s="71" t="s">
        <v>637</v>
      </c>
      <c r="C30" s="72" t="s">
        <v>567</v>
      </c>
      <c r="D30" s="72" t="s">
        <v>638</v>
      </c>
      <c r="E30" s="72" t="s">
        <v>34</v>
      </c>
      <c r="F30" s="75" t="s">
        <v>639</v>
      </c>
      <c r="G30" s="72" t="s">
        <v>640</v>
      </c>
      <c r="H30" s="72" t="s">
        <v>641</v>
      </c>
      <c r="I30" s="72" t="s">
        <v>425</v>
      </c>
      <c r="J30" s="71" t="s">
        <v>642</v>
      </c>
      <c r="K30" s="84">
        <v>99.8</v>
      </c>
      <c r="L30" s="84">
        <v>76.8</v>
      </c>
      <c r="M30" s="84">
        <v>23</v>
      </c>
      <c r="N30" s="83">
        <f t="shared" si="0"/>
        <v>23</v>
      </c>
      <c r="O30" s="5" t="s">
        <v>47</v>
      </c>
      <c r="P30" s="97" t="s">
        <v>1496</v>
      </c>
      <c r="Q30" s="104">
        <f t="shared" si="1"/>
        <v>0</v>
      </c>
      <c r="R30" s="105">
        <f t="shared" si="2"/>
        <v>0</v>
      </c>
      <c r="S30" s="106">
        <f t="shared" si="3"/>
        <v>3.9999999999999147E-2</v>
      </c>
    </row>
    <row r="31" spans="1:19" s="35" customFormat="1" ht="123" customHeight="1" x14ac:dyDescent="0.15">
      <c r="A31" s="5">
        <f t="shared" si="4"/>
        <v>27</v>
      </c>
      <c r="B31" s="192" t="s">
        <v>648</v>
      </c>
      <c r="C31" s="72" t="s">
        <v>567</v>
      </c>
      <c r="D31" s="72" t="s">
        <v>649</v>
      </c>
      <c r="E31" s="72" t="s">
        <v>81</v>
      </c>
      <c r="F31" s="72" t="s">
        <v>650</v>
      </c>
      <c r="G31" s="72" t="s">
        <v>651</v>
      </c>
      <c r="H31" s="72" t="s">
        <v>97</v>
      </c>
      <c r="I31" s="72" t="s">
        <v>652</v>
      </c>
      <c r="J31" s="71" t="s">
        <v>653</v>
      </c>
      <c r="K31" s="83">
        <v>47.8</v>
      </c>
      <c r="L31" s="83">
        <v>36.770000000000003</v>
      </c>
      <c r="M31" s="83">
        <v>11.03</v>
      </c>
      <c r="N31" s="83">
        <f t="shared" si="0"/>
        <v>11.03</v>
      </c>
      <c r="O31" s="5" t="s">
        <v>47</v>
      </c>
      <c r="P31" s="101" t="s">
        <v>1497</v>
      </c>
      <c r="Q31" s="104">
        <f t="shared" si="1"/>
        <v>0</v>
      </c>
      <c r="R31" s="105">
        <f t="shared" si="2"/>
        <v>0</v>
      </c>
      <c r="S31" s="106">
        <f t="shared" si="3"/>
        <v>1.0000000000012221E-3</v>
      </c>
    </row>
    <row r="32" spans="1:19" s="35" customFormat="1" ht="223.5" customHeight="1" x14ac:dyDescent="0.15">
      <c r="A32" s="5">
        <f t="shared" si="4"/>
        <v>28</v>
      </c>
      <c r="B32" s="72" t="s">
        <v>711</v>
      </c>
      <c r="C32" s="72" t="s">
        <v>698</v>
      </c>
      <c r="D32" s="72" t="s">
        <v>699</v>
      </c>
      <c r="E32" s="72" t="s">
        <v>34</v>
      </c>
      <c r="F32" s="72" t="s">
        <v>712</v>
      </c>
      <c r="G32" s="72" t="s">
        <v>713</v>
      </c>
      <c r="H32" s="72" t="s">
        <v>247</v>
      </c>
      <c r="I32" s="72" t="s">
        <v>702</v>
      </c>
      <c r="J32" s="86" t="s">
        <v>714</v>
      </c>
      <c r="K32" s="84">
        <v>208</v>
      </c>
      <c r="L32" s="84">
        <v>160</v>
      </c>
      <c r="M32" s="84">
        <v>48</v>
      </c>
      <c r="N32" s="83">
        <f t="shared" si="0"/>
        <v>48</v>
      </c>
      <c r="O32" s="5" t="s">
        <v>47</v>
      </c>
      <c r="P32" s="97" t="s">
        <v>1502</v>
      </c>
      <c r="Q32" s="104">
        <f t="shared" si="1"/>
        <v>0</v>
      </c>
      <c r="R32" s="105">
        <f t="shared" si="2"/>
        <v>0</v>
      </c>
      <c r="S32" s="106">
        <f t="shared" si="3"/>
        <v>0</v>
      </c>
    </row>
    <row r="33" spans="1:19" s="35" customFormat="1" ht="117" customHeight="1" x14ac:dyDescent="0.15">
      <c r="A33" s="5">
        <f t="shared" si="4"/>
        <v>29</v>
      </c>
      <c r="B33" s="72" t="s">
        <v>716</v>
      </c>
      <c r="C33" s="72" t="s">
        <v>698</v>
      </c>
      <c r="D33" s="72" t="s">
        <v>717</v>
      </c>
      <c r="E33" s="72" t="s">
        <v>34</v>
      </c>
      <c r="F33" s="72" t="s">
        <v>718</v>
      </c>
      <c r="G33" s="72" t="s">
        <v>719</v>
      </c>
      <c r="H33" s="72" t="s">
        <v>1503</v>
      </c>
      <c r="I33" s="72" t="s">
        <v>720</v>
      </c>
      <c r="J33" s="71" t="s">
        <v>721</v>
      </c>
      <c r="K33" s="84">
        <v>118.4</v>
      </c>
      <c r="L33" s="84">
        <v>91.08</v>
      </c>
      <c r="M33" s="84">
        <v>27.32</v>
      </c>
      <c r="N33" s="83">
        <f t="shared" si="0"/>
        <v>27.32</v>
      </c>
      <c r="O33" s="5" t="s">
        <v>47</v>
      </c>
      <c r="P33" s="97" t="s">
        <v>1504</v>
      </c>
      <c r="Q33" s="104">
        <f t="shared" si="1"/>
        <v>0</v>
      </c>
      <c r="R33" s="105">
        <f t="shared" si="2"/>
        <v>0</v>
      </c>
      <c r="S33" s="106">
        <f t="shared" si="3"/>
        <v>3.9999999999977831E-3</v>
      </c>
    </row>
    <row r="34" spans="1:19" s="35" customFormat="1" ht="108.75" customHeight="1" x14ac:dyDescent="0.15">
      <c r="A34" s="5">
        <f t="shared" si="4"/>
        <v>30</v>
      </c>
      <c r="B34" s="72" t="s">
        <v>727</v>
      </c>
      <c r="C34" s="72" t="s">
        <v>698</v>
      </c>
      <c r="D34" s="72" t="s">
        <v>728</v>
      </c>
      <c r="E34" s="72" t="s">
        <v>34</v>
      </c>
      <c r="F34" s="72" t="s">
        <v>729</v>
      </c>
      <c r="G34" s="72" t="s">
        <v>730</v>
      </c>
      <c r="H34" s="72" t="s">
        <v>53</v>
      </c>
      <c r="I34" s="72" t="s">
        <v>731</v>
      </c>
      <c r="J34" s="71" t="s">
        <v>732</v>
      </c>
      <c r="K34" s="84">
        <v>40</v>
      </c>
      <c r="L34" s="84">
        <v>31</v>
      </c>
      <c r="M34" s="84">
        <v>9</v>
      </c>
      <c r="N34" s="83">
        <f t="shared" si="0"/>
        <v>9</v>
      </c>
      <c r="O34" s="5" t="s">
        <v>47</v>
      </c>
      <c r="P34" s="97" t="s">
        <v>1505</v>
      </c>
      <c r="Q34" s="104">
        <f t="shared" si="1"/>
        <v>0</v>
      </c>
      <c r="R34" s="105">
        <f t="shared" si="2"/>
        <v>0</v>
      </c>
      <c r="S34" s="106">
        <f t="shared" si="3"/>
        <v>0.29999999999999893</v>
      </c>
    </row>
    <row r="35" spans="1:19" s="35" customFormat="1" ht="165" customHeight="1" x14ac:dyDescent="0.15">
      <c r="A35" s="5">
        <f t="shared" si="4"/>
        <v>31</v>
      </c>
      <c r="B35" s="72" t="s">
        <v>763</v>
      </c>
      <c r="C35" s="72" t="s">
        <v>746</v>
      </c>
      <c r="D35" s="72" t="s">
        <v>764</v>
      </c>
      <c r="E35" s="72" t="s">
        <v>34</v>
      </c>
      <c r="F35" s="72" t="s">
        <v>765</v>
      </c>
      <c r="G35" s="72" t="s">
        <v>766</v>
      </c>
      <c r="H35" s="72" t="s">
        <v>53</v>
      </c>
      <c r="I35" s="72" t="s">
        <v>767</v>
      </c>
      <c r="J35" s="71" t="s">
        <v>768</v>
      </c>
      <c r="K35" s="89">
        <v>243.9</v>
      </c>
      <c r="L35" s="89">
        <v>194.3278</v>
      </c>
      <c r="M35" s="89">
        <v>49.572200000000002</v>
      </c>
      <c r="N35" s="102">
        <f t="shared" si="0"/>
        <v>49.572200000000002</v>
      </c>
      <c r="O35" s="5" t="s">
        <v>47</v>
      </c>
      <c r="P35" s="97" t="s">
        <v>1507</v>
      </c>
      <c r="Q35" s="104">
        <f t="shared" si="1"/>
        <v>-2.2000000000019782E-3</v>
      </c>
      <c r="R35" s="105">
        <f t="shared" si="2"/>
        <v>0</v>
      </c>
      <c r="S35" s="106">
        <f t="shared" si="3"/>
        <v>8.7261399999999938</v>
      </c>
    </row>
    <row r="36" spans="1:19" s="35" customFormat="1" ht="145.5" customHeight="1" x14ac:dyDescent="0.15">
      <c r="A36" s="5">
        <f t="shared" si="4"/>
        <v>32</v>
      </c>
      <c r="B36" s="72" t="s">
        <v>1512</v>
      </c>
      <c r="C36" s="72" t="s">
        <v>746</v>
      </c>
      <c r="D36" s="72" t="s">
        <v>820</v>
      </c>
      <c r="E36" s="72" t="s">
        <v>81</v>
      </c>
      <c r="F36" s="72" t="s">
        <v>812</v>
      </c>
      <c r="G36" s="72" t="s">
        <v>813</v>
      </c>
      <c r="H36" s="72" t="s">
        <v>814</v>
      </c>
      <c r="I36" s="72" t="s">
        <v>815</v>
      </c>
      <c r="J36" s="71" t="s">
        <v>816</v>
      </c>
      <c r="K36" s="84">
        <v>50</v>
      </c>
      <c r="L36" s="84">
        <v>40</v>
      </c>
      <c r="M36" s="84">
        <v>10</v>
      </c>
      <c r="N36" s="83">
        <f t="shared" ref="N36:N57" si="5">IF(L36*0.3&gt;M36,M36,L36*0.3)</f>
        <v>10</v>
      </c>
      <c r="O36" s="5" t="s">
        <v>47</v>
      </c>
      <c r="P36" s="82" t="s">
        <v>1493</v>
      </c>
      <c r="Q36" s="104">
        <f t="shared" ref="Q36:Q67" si="6">ROUNDDOWN(N36,2)-N36</f>
        <v>0</v>
      </c>
      <c r="R36" s="105">
        <f t="shared" ref="R36:R67" si="7">K36-L36-M36</f>
        <v>0</v>
      </c>
      <c r="S36" s="106">
        <f t="shared" ref="S36:S67" si="8">L36*0.3-M36</f>
        <v>2</v>
      </c>
    </row>
    <row r="37" spans="1:19" s="35" customFormat="1" ht="104.25" customHeight="1" x14ac:dyDescent="0.15">
      <c r="A37" s="5">
        <f t="shared" si="4"/>
        <v>33</v>
      </c>
      <c r="B37" s="72" t="s">
        <v>824</v>
      </c>
      <c r="C37" s="72" t="s">
        <v>746</v>
      </c>
      <c r="D37" s="72" t="s">
        <v>825</v>
      </c>
      <c r="E37" s="72" t="s">
        <v>34</v>
      </c>
      <c r="F37" s="72" t="s">
        <v>826</v>
      </c>
      <c r="G37" s="72" t="s">
        <v>827</v>
      </c>
      <c r="H37" s="72" t="s">
        <v>828</v>
      </c>
      <c r="I37" s="72" t="s">
        <v>829</v>
      </c>
      <c r="J37" s="71" t="s">
        <v>1513</v>
      </c>
      <c r="K37" s="84">
        <v>132.6</v>
      </c>
      <c r="L37" s="84">
        <v>102</v>
      </c>
      <c r="M37" s="84">
        <v>30.6</v>
      </c>
      <c r="N37" s="83">
        <f t="shared" si="5"/>
        <v>30.599999999999998</v>
      </c>
      <c r="O37" s="5" t="s">
        <v>47</v>
      </c>
      <c r="P37" s="97" t="s">
        <v>1514</v>
      </c>
      <c r="Q37" s="104">
        <f t="shared" si="6"/>
        <v>0</v>
      </c>
      <c r="R37" s="105">
        <f t="shared" si="7"/>
        <v>0</v>
      </c>
      <c r="S37" s="106">
        <f t="shared" si="8"/>
        <v>0</v>
      </c>
    </row>
    <row r="38" spans="1:19" s="35" customFormat="1" ht="158.25" customHeight="1" x14ac:dyDescent="0.15">
      <c r="A38" s="5">
        <f t="shared" si="4"/>
        <v>34</v>
      </c>
      <c r="B38" s="74" t="s">
        <v>848</v>
      </c>
      <c r="C38" s="72" t="s">
        <v>849</v>
      </c>
      <c r="D38" s="75" t="s">
        <v>850</v>
      </c>
      <c r="E38" s="75" t="s">
        <v>34</v>
      </c>
      <c r="F38" s="75" t="s">
        <v>851</v>
      </c>
      <c r="G38" s="75" t="s">
        <v>852</v>
      </c>
      <c r="H38" s="75" t="s">
        <v>247</v>
      </c>
      <c r="I38" s="75" t="s">
        <v>853</v>
      </c>
      <c r="J38" s="90" t="s">
        <v>854</v>
      </c>
      <c r="K38" s="88">
        <v>251</v>
      </c>
      <c r="L38" s="88">
        <v>201</v>
      </c>
      <c r="M38" s="88">
        <v>50</v>
      </c>
      <c r="N38" s="83">
        <f t="shared" si="5"/>
        <v>50</v>
      </c>
      <c r="O38" s="5" t="s">
        <v>47</v>
      </c>
      <c r="P38" s="97" t="s">
        <v>1515</v>
      </c>
      <c r="Q38" s="104">
        <f t="shared" si="6"/>
        <v>0</v>
      </c>
      <c r="R38" s="105">
        <f t="shared" si="7"/>
        <v>0</v>
      </c>
      <c r="S38" s="106">
        <f t="shared" si="8"/>
        <v>10.299999999999997</v>
      </c>
    </row>
    <row r="39" spans="1:19" s="35" customFormat="1" ht="143.25" customHeight="1" x14ac:dyDescent="0.15">
      <c r="A39" s="5">
        <f t="shared" si="4"/>
        <v>35</v>
      </c>
      <c r="B39" s="74" t="s">
        <v>860</v>
      </c>
      <c r="C39" s="72" t="s">
        <v>849</v>
      </c>
      <c r="D39" s="75" t="s">
        <v>861</v>
      </c>
      <c r="E39" s="75" t="s">
        <v>34</v>
      </c>
      <c r="F39" s="75" t="s">
        <v>862</v>
      </c>
      <c r="G39" s="75" t="s">
        <v>719</v>
      </c>
      <c r="H39" s="75" t="s">
        <v>521</v>
      </c>
      <c r="I39" s="75" t="s">
        <v>486</v>
      </c>
      <c r="J39" s="90" t="s">
        <v>863</v>
      </c>
      <c r="K39" s="88">
        <v>130</v>
      </c>
      <c r="L39" s="88">
        <v>100</v>
      </c>
      <c r="M39" s="88">
        <v>30</v>
      </c>
      <c r="N39" s="83">
        <f t="shared" si="5"/>
        <v>30</v>
      </c>
      <c r="O39" s="5" t="s">
        <v>47</v>
      </c>
      <c r="P39" s="97" t="s">
        <v>1516</v>
      </c>
      <c r="Q39" s="104">
        <f t="shared" si="6"/>
        <v>0</v>
      </c>
      <c r="R39" s="105">
        <f t="shared" si="7"/>
        <v>0</v>
      </c>
      <c r="S39" s="106">
        <f t="shared" si="8"/>
        <v>0</v>
      </c>
    </row>
    <row r="40" spans="1:19" s="35" customFormat="1" ht="146.25" customHeight="1" x14ac:dyDescent="0.15">
      <c r="A40" s="5">
        <f t="shared" si="4"/>
        <v>36</v>
      </c>
      <c r="B40" s="74" t="s">
        <v>870</v>
      </c>
      <c r="C40" s="72" t="s">
        <v>849</v>
      </c>
      <c r="D40" s="75" t="s">
        <v>871</v>
      </c>
      <c r="E40" s="75" t="s">
        <v>138</v>
      </c>
      <c r="F40" s="75" t="s">
        <v>872</v>
      </c>
      <c r="G40" s="75" t="s">
        <v>873</v>
      </c>
      <c r="H40" s="75" t="s">
        <v>1517</v>
      </c>
      <c r="I40" s="75" t="s">
        <v>875</v>
      </c>
      <c r="J40" s="90" t="s">
        <v>876</v>
      </c>
      <c r="K40" s="88">
        <v>120</v>
      </c>
      <c r="L40" s="88">
        <v>92.31</v>
      </c>
      <c r="M40" s="88">
        <v>27.69</v>
      </c>
      <c r="N40" s="83">
        <f t="shared" si="5"/>
        <v>27.69</v>
      </c>
      <c r="O40" s="5" t="s">
        <v>47</v>
      </c>
      <c r="P40" s="82" t="s">
        <v>1518</v>
      </c>
      <c r="Q40" s="104">
        <f t="shared" si="6"/>
        <v>0</v>
      </c>
      <c r="R40" s="105">
        <f t="shared" si="7"/>
        <v>0</v>
      </c>
      <c r="S40" s="106">
        <f t="shared" si="8"/>
        <v>3.0000000000001137E-3</v>
      </c>
    </row>
    <row r="41" spans="1:19" s="35" customFormat="1" ht="81" x14ac:dyDescent="0.15">
      <c r="A41" s="205">
        <f t="shared" si="4"/>
        <v>37</v>
      </c>
      <c r="B41" s="74" t="s">
        <v>884</v>
      </c>
      <c r="C41" s="72" t="s">
        <v>849</v>
      </c>
      <c r="D41" s="231" t="s">
        <v>288</v>
      </c>
      <c r="E41" s="231" t="s">
        <v>34</v>
      </c>
      <c r="F41" s="75" t="s">
        <v>885</v>
      </c>
      <c r="G41" s="75" t="s">
        <v>886</v>
      </c>
      <c r="H41" s="75" t="s">
        <v>53</v>
      </c>
      <c r="I41" s="75" t="s">
        <v>887</v>
      </c>
      <c r="J41" s="90" t="s">
        <v>888</v>
      </c>
      <c r="K41" s="91">
        <f>(926750)/10000</f>
        <v>92.674999999999997</v>
      </c>
      <c r="L41" s="91">
        <v>71.295000000000002</v>
      </c>
      <c r="M41" s="88">
        <v>21.38</v>
      </c>
      <c r="N41" s="83">
        <f t="shared" si="5"/>
        <v>21.38</v>
      </c>
      <c r="O41" s="5" t="s">
        <v>47</v>
      </c>
      <c r="P41" s="222" t="s">
        <v>1519</v>
      </c>
      <c r="Q41" s="104">
        <f t="shared" si="6"/>
        <v>0</v>
      </c>
      <c r="R41" s="105">
        <f t="shared" si="7"/>
        <v>0</v>
      </c>
      <c r="S41" s="106">
        <f t="shared" si="8"/>
        <v>8.5000000000015064E-3</v>
      </c>
    </row>
    <row r="42" spans="1:19" s="35" customFormat="1" ht="96" customHeight="1" x14ac:dyDescent="0.15">
      <c r="A42" s="205"/>
      <c r="B42" s="71" t="s">
        <v>287</v>
      </c>
      <c r="C42" s="72" t="s">
        <v>215</v>
      </c>
      <c r="D42" s="231"/>
      <c r="E42" s="231"/>
      <c r="F42" s="72" t="s">
        <v>289</v>
      </c>
      <c r="G42" s="72" t="s">
        <v>191</v>
      </c>
      <c r="H42" s="72" t="s">
        <v>1281</v>
      </c>
      <c r="I42" s="72" t="s">
        <v>290</v>
      </c>
      <c r="J42" s="71" t="s">
        <v>291</v>
      </c>
      <c r="K42" s="84">
        <v>28</v>
      </c>
      <c r="L42" s="84">
        <v>21.54</v>
      </c>
      <c r="M42" s="84">
        <v>6.46</v>
      </c>
      <c r="N42" s="83">
        <f t="shared" si="5"/>
        <v>6.46</v>
      </c>
      <c r="O42" s="5" t="s">
        <v>47</v>
      </c>
      <c r="P42" s="223"/>
      <c r="Q42" s="104">
        <f t="shared" si="6"/>
        <v>0</v>
      </c>
      <c r="R42" s="105">
        <f t="shared" si="7"/>
        <v>0</v>
      </c>
      <c r="S42" s="106">
        <f t="shared" si="8"/>
        <v>1.9999999999997797E-3</v>
      </c>
    </row>
    <row r="43" spans="1:19" s="35" customFormat="1" ht="114.75" customHeight="1" x14ac:dyDescent="0.15">
      <c r="A43" s="5">
        <f>ROW()-5</f>
        <v>38</v>
      </c>
      <c r="B43" s="193" t="s">
        <v>953</v>
      </c>
      <c r="C43" s="76" t="s">
        <v>954</v>
      </c>
      <c r="D43" s="76" t="s">
        <v>955</v>
      </c>
      <c r="E43" s="76" t="s">
        <v>81</v>
      </c>
      <c r="F43" s="76" t="s">
        <v>956</v>
      </c>
      <c r="G43" s="76" t="s">
        <v>957</v>
      </c>
      <c r="H43" s="77" t="s">
        <v>958</v>
      </c>
      <c r="I43" s="76" t="s">
        <v>142</v>
      </c>
      <c r="J43" s="92" t="s">
        <v>959</v>
      </c>
      <c r="K43" s="93">
        <v>195</v>
      </c>
      <c r="L43" s="93">
        <v>150</v>
      </c>
      <c r="M43" s="93">
        <v>45</v>
      </c>
      <c r="N43" s="83">
        <f t="shared" si="5"/>
        <v>45</v>
      </c>
      <c r="O43" s="5" t="s">
        <v>47</v>
      </c>
      <c r="P43" s="82" t="s">
        <v>967</v>
      </c>
      <c r="Q43" s="104">
        <f t="shared" si="6"/>
        <v>0</v>
      </c>
      <c r="R43" s="105">
        <f t="shared" si="7"/>
        <v>0</v>
      </c>
      <c r="S43" s="106">
        <f t="shared" si="8"/>
        <v>0</v>
      </c>
    </row>
    <row r="44" spans="1:19" s="35" customFormat="1" ht="65.25" customHeight="1" x14ac:dyDescent="0.15">
      <c r="A44" s="5">
        <f>ROW()-5</f>
        <v>39</v>
      </c>
      <c r="B44" s="76" t="s">
        <v>1523</v>
      </c>
      <c r="C44" s="76" t="s">
        <v>954</v>
      </c>
      <c r="D44" s="76" t="s">
        <v>981</v>
      </c>
      <c r="E44" s="76" t="s">
        <v>244</v>
      </c>
      <c r="F44" s="76" t="s">
        <v>982</v>
      </c>
      <c r="G44" s="76" t="s">
        <v>983</v>
      </c>
      <c r="H44" s="76" t="s">
        <v>53</v>
      </c>
      <c r="I44" s="76" t="s">
        <v>181</v>
      </c>
      <c r="J44" s="92" t="s">
        <v>984</v>
      </c>
      <c r="K44" s="93">
        <v>38.979999999999997</v>
      </c>
      <c r="L44" s="93">
        <v>33.130000000000003</v>
      </c>
      <c r="M44" s="93">
        <v>5.85</v>
      </c>
      <c r="N44" s="83">
        <f t="shared" si="5"/>
        <v>5.85</v>
      </c>
      <c r="O44" s="5" t="s">
        <v>47</v>
      </c>
      <c r="P44" s="82" t="s">
        <v>1467</v>
      </c>
      <c r="Q44" s="104">
        <f t="shared" si="6"/>
        <v>0</v>
      </c>
      <c r="R44" s="105">
        <f t="shared" si="7"/>
        <v>0</v>
      </c>
      <c r="S44" s="106">
        <f t="shared" si="8"/>
        <v>4.0890000000000004</v>
      </c>
    </row>
    <row r="45" spans="1:19" s="35" customFormat="1" ht="145.5" customHeight="1" x14ac:dyDescent="0.15">
      <c r="A45" s="5">
        <f>ROW()-5</f>
        <v>40</v>
      </c>
      <c r="B45" s="72" t="s">
        <v>1014</v>
      </c>
      <c r="C45" s="72" t="s">
        <v>1015</v>
      </c>
      <c r="D45" s="72" t="s">
        <v>1016</v>
      </c>
      <c r="E45" s="72" t="s">
        <v>138</v>
      </c>
      <c r="F45" s="72" t="s">
        <v>1017</v>
      </c>
      <c r="G45" s="72" t="s">
        <v>1018</v>
      </c>
      <c r="H45" s="72" t="s">
        <v>1527</v>
      </c>
      <c r="I45" s="72" t="s">
        <v>1021</v>
      </c>
      <c r="J45" s="87" t="s">
        <v>1022</v>
      </c>
      <c r="K45" s="84">
        <v>19.2</v>
      </c>
      <c r="L45" s="84">
        <v>16</v>
      </c>
      <c r="M45" s="84">
        <v>3.2</v>
      </c>
      <c r="N45" s="83">
        <f t="shared" si="5"/>
        <v>3.2</v>
      </c>
      <c r="O45" s="5" t="s">
        <v>47</v>
      </c>
      <c r="P45" s="82" t="s">
        <v>1528</v>
      </c>
      <c r="Q45" s="104">
        <f t="shared" si="6"/>
        <v>0</v>
      </c>
      <c r="R45" s="105">
        <f t="shared" si="7"/>
        <v>0</v>
      </c>
      <c r="S45" s="106">
        <f t="shared" si="8"/>
        <v>1.5999999999999996</v>
      </c>
    </row>
    <row r="46" spans="1:19" s="35" customFormat="1" ht="129.75" customHeight="1" x14ac:dyDescent="0.15">
      <c r="A46" s="205">
        <f>ROW()-5</f>
        <v>41</v>
      </c>
      <c r="B46" s="72" t="s">
        <v>1029</v>
      </c>
      <c r="C46" s="72" t="s">
        <v>1015</v>
      </c>
      <c r="D46" s="230" t="s">
        <v>189</v>
      </c>
      <c r="E46" s="230" t="s">
        <v>34</v>
      </c>
      <c r="F46" s="72" t="s">
        <v>1030</v>
      </c>
      <c r="G46" s="72" t="s">
        <v>1031</v>
      </c>
      <c r="H46" s="72" t="s">
        <v>1032</v>
      </c>
      <c r="I46" s="72" t="s">
        <v>486</v>
      </c>
      <c r="J46" s="87" t="s">
        <v>1033</v>
      </c>
      <c r="K46" s="84">
        <v>130</v>
      </c>
      <c r="L46" s="84">
        <v>100</v>
      </c>
      <c r="M46" s="84">
        <v>30</v>
      </c>
      <c r="N46" s="83">
        <f t="shared" si="5"/>
        <v>30</v>
      </c>
      <c r="O46" s="5" t="s">
        <v>47</v>
      </c>
      <c r="P46" s="224" t="s">
        <v>1529</v>
      </c>
      <c r="Q46" s="104">
        <f t="shared" si="6"/>
        <v>0</v>
      </c>
      <c r="R46" s="105">
        <f t="shared" si="7"/>
        <v>0</v>
      </c>
      <c r="S46" s="106">
        <f t="shared" si="8"/>
        <v>0</v>
      </c>
    </row>
    <row r="47" spans="1:19" s="66" customFormat="1" ht="102.75" customHeight="1" x14ac:dyDescent="0.15">
      <c r="A47" s="205"/>
      <c r="B47" s="70" t="s">
        <v>1530</v>
      </c>
      <c r="C47" s="72" t="s">
        <v>136</v>
      </c>
      <c r="D47" s="230"/>
      <c r="E47" s="230"/>
      <c r="F47" s="72" t="s">
        <v>190</v>
      </c>
      <c r="G47" s="72" t="s">
        <v>191</v>
      </c>
      <c r="H47" s="72" t="s">
        <v>192</v>
      </c>
      <c r="I47" s="72" t="s">
        <v>142</v>
      </c>
      <c r="J47" s="71" t="s">
        <v>193</v>
      </c>
      <c r="K47" s="84">
        <v>38.4</v>
      </c>
      <c r="L47" s="84">
        <v>29.54</v>
      </c>
      <c r="M47" s="84">
        <v>8.86</v>
      </c>
      <c r="N47" s="83">
        <f t="shared" si="5"/>
        <v>8.86</v>
      </c>
      <c r="O47" s="5" t="s">
        <v>47</v>
      </c>
      <c r="P47" s="225"/>
      <c r="Q47" s="104">
        <f t="shared" si="6"/>
        <v>0</v>
      </c>
      <c r="R47" s="105">
        <f t="shared" si="7"/>
        <v>0</v>
      </c>
      <c r="S47" s="106">
        <f t="shared" si="8"/>
        <v>2.0000000000006679E-3</v>
      </c>
    </row>
    <row r="48" spans="1:19" s="35" customFormat="1" ht="108" x14ac:dyDescent="0.15">
      <c r="A48" s="5">
        <f>ROW()-6</f>
        <v>42</v>
      </c>
      <c r="B48" s="187" t="s">
        <v>1039</v>
      </c>
      <c r="C48" s="72" t="s">
        <v>1015</v>
      </c>
      <c r="D48" s="72" t="s">
        <v>1040</v>
      </c>
      <c r="E48" s="72" t="s">
        <v>138</v>
      </c>
      <c r="F48" s="72" t="s">
        <v>1041</v>
      </c>
      <c r="G48" s="72" t="s">
        <v>1042</v>
      </c>
      <c r="H48" s="72" t="s">
        <v>111</v>
      </c>
      <c r="I48" s="72" t="s">
        <v>1043</v>
      </c>
      <c r="J48" s="87" t="s">
        <v>1044</v>
      </c>
      <c r="K48" s="84">
        <v>15.6</v>
      </c>
      <c r="L48" s="84">
        <v>12</v>
      </c>
      <c r="M48" s="84">
        <v>3.6</v>
      </c>
      <c r="N48" s="83">
        <f t="shared" si="5"/>
        <v>3.5999999999999996</v>
      </c>
      <c r="O48" s="5" t="s">
        <v>47</v>
      </c>
      <c r="P48" s="82" t="s">
        <v>1531</v>
      </c>
      <c r="Q48" s="104">
        <f t="shared" si="6"/>
        <v>0</v>
      </c>
      <c r="R48" s="105">
        <f t="shared" si="7"/>
        <v>0</v>
      </c>
      <c r="S48" s="106">
        <f t="shared" si="8"/>
        <v>0</v>
      </c>
    </row>
    <row r="49" spans="1:19" s="35" customFormat="1" ht="133.5" customHeight="1" x14ac:dyDescent="0.15">
      <c r="A49" s="5">
        <f>ROW()-6</f>
        <v>43</v>
      </c>
      <c r="B49" s="72" t="s">
        <v>1050</v>
      </c>
      <c r="C49" s="72" t="s">
        <v>1015</v>
      </c>
      <c r="D49" s="72" t="s">
        <v>1051</v>
      </c>
      <c r="E49" s="72" t="s">
        <v>81</v>
      </c>
      <c r="F49" s="72" t="s">
        <v>1052</v>
      </c>
      <c r="G49" s="72" t="s">
        <v>1532</v>
      </c>
      <c r="H49" s="72" t="s">
        <v>1533</v>
      </c>
      <c r="I49" s="72" t="s">
        <v>595</v>
      </c>
      <c r="J49" s="87" t="s">
        <v>1055</v>
      </c>
      <c r="K49" s="84">
        <v>177</v>
      </c>
      <c r="L49" s="84">
        <v>142</v>
      </c>
      <c r="M49" s="84">
        <v>35</v>
      </c>
      <c r="N49" s="83">
        <f t="shared" si="5"/>
        <v>35</v>
      </c>
      <c r="O49" s="5" t="s">
        <v>47</v>
      </c>
      <c r="P49" s="82" t="s">
        <v>1534</v>
      </c>
      <c r="Q49" s="104">
        <f t="shared" si="6"/>
        <v>0</v>
      </c>
      <c r="R49" s="105">
        <f t="shared" si="7"/>
        <v>0</v>
      </c>
      <c r="S49" s="106">
        <f t="shared" si="8"/>
        <v>7.6000000000000014</v>
      </c>
    </row>
    <row r="50" spans="1:19" s="35" customFormat="1" ht="131.25" customHeight="1" x14ac:dyDescent="0.15">
      <c r="A50" s="5">
        <f>ROW()-6</f>
        <v>44</v>
      </c>
      <c r="B50" s="72" t="s">
        <v>1535</v>
      </c>
      <c r="C50" s="72" t="s">
        <v>1069</v>
      </c>
      <c r="D50" s="72" t="s">
        <v>1070</v>
      </c>
      <c r="E50" s="72" t="s">
        <v>81</v>
      </c>
      <c r="F50" s="72" t="s">
        <v>1071</v>
      </c>
      <c r="G50" s="72" t="s">
        <v>1072</v>
      </c>
      <c r="H50" s="72" t="s">
        <v>53</v>
      </c>
      <c r="I50" s="72" t="s">
        <v>39</v>
      </c>
      <c r="J50" s="71" t="s">
        <v>1073</v>
      </c>
      <c r="K50" s="84">
        <v>130</v>
      </c>
      <c r="L50" s="84">
        <v>100</v>
      </c>
      <c r="M50" s="84">
        <v>30</v>
      </c>
      <c r="N50" s="83">
        <f t="shared" si="5"/>
        <v>30</v>
      </c>
      <c r="O50" s="99" t="s">
        <v>47</v>
      </c>
      <c r="P50" s="97" t="s">
        <v>1536</v>
      </c>
      <c r="Q50" s="104">
        <f t="shared" si="6"/>
        <v>0</v>
      </c>
      <c r="R50" s="105">
        <f t="shared" si="7"/>
        <v>0</v>
      </c>
      <c r="S50" s="106">
        <f t="shared" si="8"/>
        <v>0</v>
      </c>
    </row>
    <row r="51" spans="1:19" s="35" customFormat="1" ht="53.25" customHeight="1" x14ac:dyDescent="0.15">
      <c r="A51" s="205">
        <f>ROW()-6</f>
        <v>45</v>
      </c>
      <c r="B51" s="232" t="s">
        <v>1537</v>
      </c>
      <c r="C51" s="230" t="s">
        <v>1069</v>
      </c>
      <c r="D51" s="230" t="s">
        <v>1082</v>
      </c>
      <c r="E51" s="230" t="s">
        <v>34</v>
      </c>
      <c r="F51" s="72" t="s">
        <v>1083</v>
      </c>
      <c r="G51" s="72" t="s">
        <v>957</v>
      </c>
      <c r="H51" s="72" t="s">
        <v>409</v>
      </c>
      <c r="I51" s="72" t="s">
        <v>168</v>
      </c>
      <c r="J51" s="71" t="s">
        <v>1085</v>
      </c>
      <c r="K51" s="84">
        <v>10</v>
      </c>
      <c r="L51" s="84">
        <v>7.7</v>
      </c>
      <c r="M51" s="84">
        <v>2.2999999999999998</v>
      </c>
      <c r="N51" s="83">
        <f t="shared" si="5"/>
        <v>2.2999999999999998</v>
      </c>
      <c r="O51" s="5" t="s">
        <v>47</v>
      </c>
      <c r="P51" s="210" t="s">
        <v>1538</v>
      </c>
      <c r="Q51" s="104">
        <f t="shared" si="6"/>
        <v>0</v>
      </c>
      <c r="R51" s="105">
        <f t="shared" si="7"/>
        <v>0</v>
      </c>
      <c r="S51" s="106">
        <f t="shared" si="8"/>
        <v>1.0000000000000231E-2</v>
      </c>
    </row>
    <row r="52" spans="1:19" s="35" customFormat="1" ht="54" x14ac:dyDescent="0.15">
      <c r="A52" s="205"/>
      <c r="B52" s="232"/>
      <c r="C52" s="230"/>
      <c r="D52" s="230"/>
      <c r="E52" s="230"/>
      <c r="F52" s="72" t="s">
        <v>1093</v>
      </c>
      <c r="G52" s="72" t="s">
        <v>1094</v>
      </c>
      <c r="H52" s="72" t="s">
        <v>53</v>
      </c>
      <c r="I52" s="72" t="s">
        <v>168</v>
      </c>
      <c r="J52" s="71" t="s">
        <v>1095</v>
      </c>
      <c r="K52" s="84">
        <v>28</v>
      </c>
      <c r="L52" s="84">
        <v>21.55</v>
      </c>
      <c r="M52" s="84">
        <v>6.45</v>
      </c>
      <c r="N52" s="83">
        <f t="shared" si="5"/>
        <v>6.45</v>
      </c>
      <c r="O52" s="5" t="s">
        <v>47</v>
      </c>
      <c r="P52" s="210"/>
      <c r="Q52" s="104">
        <f t="shared" si="6"/>
        <v>0</v>
      </c>
      <c r="R52" s="105">
        <f t="shared" si="7"/>
        <v>0</v>
      </c>
      <c r="S52" s="106">
        <f t="shared" si="8"/>
        <v>1.499999999999968E-2</v>
      </c>
    </row>
    <row r="53" spans="1:19" s="35" customFormat="1" ht="104.25" customHeight="1" x14ac:dyDescent="0.15">
      <c r="A53" s="7">
        <f t="shared" ref="A53:A62" si="9">ROW()-7</f>
        <v>46</v>
      </c>
      <c r="B53" s="72" t="s">
        <v>1539</v>
      </c>
      <c r="C53" s="72" t="s">
        <v>1069</v>
      </c>
      <c r="D53" s="72" t="s">
        <v>1097</v>
      </c>
      <c r="E53" s="72" t="s">
        <v>34</v>
      </c>
      <c r="F53" s="72" t="s">
        <v>1098</v>
      </c>
      <c r="G53" s="72" t="s">
        <v>1099</v>
      </c>
      <c r="H53" s="72" t="s">
        <v>53</v>
      </c>
      <c r="I53" s="72" t="s">
        <v>168</v>
      </c>
      <c r="J53" s="71" t="s">
        <v>1100</v>
      </c>
      <c r="K53" s="84">
        <v>250</v>
      </c>
      <c r="L53" s="84">
        <v>200</v>
      </c>
      <c r="M53" s="84">
        <v>50</v>
      </c>
      <c r="N53" s="83">
        <f t="shared" si="5"/>
        <v>50</v>
      </c>
      <c r="O53" s="99" t="s">
        <v>47</v>
      </c>
      <c r="P53" s="90" t="s">
        <v>1540</v>
      </c>
      <c r="Q53" s="104">
        <f t="shared" si="6"/>
        <v>0</v>
      </c>
      <c r="R53" s="105">
        <f t="shared" si="7"/>
        <v>0</v>
      </c>
      <c r="S53" s="106">
        <f t="shared" si="8"/>
        <v>10</v>
      </c>
    </row>
    <row r="54" spans="1:19" s="35" customFormat="1" ht="123.75" customHeight="1" x14ac:dyDescent="0.15">
      <c r="A54" s="7">
        <f t="shared" si="9"/>
        <v>47</v>
      </c>
      <c r="B54" s="187" t="s">
        <v>1108</v>
      </c>
      <c r="C54" s="72" t="s">
        <v>1069</v>
      </c>
      <c r="D54" s="72" t="s">
        <v>1109</v>
      </c>
      <c r="E54" s="72" t="s">
        <v>34</v>
      </c>
      <c r="F54" s="72" t="s">
        <v>1110</v>
      </c>
      <c r="G54" s="72" t="s">
        <v>1111</v>
      </c>
      <c r="H54" s="72" t="s">
        <v>97</v>
      </c>
      <c r="I54" s="72" t="s">
        <v>1112</v>
      </c>
      <c r="J54" s="71" t="s">
        <v>1113</v>
      </c>
      <c r="K54" s="84">
        <v>96.03</v>
      </c>
      <c r="L54" s="84">
        <v>73.87</v>
      </c>
      <c r="M54" s="84">
        <v>22.16</v>
      </c>
      <c r="N54" s="83">
        <f t="shared" si="5"/>
        <v>22.16</v>
      </c>
      <c r="O54" s="99" t="s">
        <v>47</v>
      </c>
      <c r="P54" s="97" t="s">
        <v>1542</v>
      </c>
      <c r="Q54" s="104">
        <f t="shared" si="6"/>
        <v>0</v>
      </c>
      <c r="R54" s="105">
        <f t="shared" si="7"/>
        <v>0</v>
      </c>
      <c r="S54" s="106">
        <f t="shared" si="8"/>
        <v>1.0000000000012221E-3</v>
      </c>
    </row>
    <row r="55" spans="1:19" s="35" customFormat="1" ht="132" customHeight="1" x14ac:dyDescent="0.15">
      <c r="A55" s="7">
        <f t="shared" si="9"/>
        <v>48</v>
      </c>
      <c r="B55" s="187" t="s">
        <v>1120</v>
      </c>
      <c r="C55" s="72" t="s">
        <v>1069</v>
      </c>
      <c r="D55" s="72" t="s">
        <v>1109</v>
      </c>
      <c r="E55" s="72" t="s">
        <v>34</v>
      </c>
      <c r="F55" s="72" t="s">
        <v>1121</v>
      </c>
      <c r="G55" s="72" t="s">
        <v>277</v>
      </c>
      <c r="H55" s="72" t="s">
        <v>53</v>
      </c>
      <c r="I55" s="72" t="s">
        <v>39</v>
      </c>
      <c r="J55" s="71" t="s">
        <v>1122</v>
      </c>
      <c r="K55" s="84">
        <v>85</v>
      </c>
      <c r="L55" s="84">
        <v>66</v>
      </c>
      <c r="M55" s="84">
        <v>19</v>
      </c>
      <c r="N55" s="83">
        <f t="shared" si="5"/>
        <v>19</v>
      </c>
      <c r="O55" s="99" t="s">
        <v>47</v>
      </c>
      <c r="P55" s="97" t="s">
        <v>1543</v>
      </c>
      <c r="Q55" s="104">
        <f t="shared" si="6"/>
        <v>0</v>
      </c>
      <c r="R55" s="105">
        <f t="shared" si="7"/>
        <v>0</v>
      </c>
      <c r="S55" s="106">
        <f t="shared" si="8"/>
        <v>0.80000000000000071</v>
      </c>
    </row>
    <row r="56" spans="1:19" s="35" customFormat="1" ht="113.25" customHeight="1" x14ac:dyDescent="0.15">
      <c r="A56" s="7">
        <f t="shared" si="9"/>
        <v>49</v>
      </c>
      <c r="B56" s="72" t="s">
        <v>1125</v>
      </c>
      <c r="C56" s="72" t="s">
        <v>1069</v>
      </c>
      <c r="D56" s="72" t="s">
        <v>1109</v>
      </c>
      <c r="E56" s="72" t="s">
        <v>34</v>
      </c>
      <c r="F56" s="72" t="s">
        <v>1126</v>
      </c>
      <c r="G56" s="72" t="s">
        <v>1127</v>
      </c>
      <c r="H56" s="72" t="s">
        <v>97</v>
      </c>
      <c r="I56" s="72" t="s">
        <v>1128</v>
      </c>
      <c r="J56" s="71" t="s">
        <v>1129</v>
      </c>
      <c r="K56" s="84">
        <v>41.6</v>
      </c>
      <c r="L56" s="84">
        <v>32</v>
      </c>
      <c r="M56" s="84">
        <v>9.6</v>
      </c>
      <c r="N56" s="83">
        <f t="shared" si="5"/>
        <v>9.6</v>
      </c>
      <c r="O56" s="99" t="s">
        <v>47</v>
      </c>
      <c r="P56" s="90" t="s">
        <v>1544</v>
      </c>
      <c r="Q56" s="104">
        <f t="shared" si="6"/>
        <v>0</v>
      </c>
      <c r="R56" s="105">
        <f t="shared" si="7"/>
        <v>0</v>
      </c>
      <c r="S56" s="106">
        <f t="shared" si="8"/>
        <v>0</v>
      </c>
    </row>
    <row r="57" spans="1:19" s="35" customFormat="1" ht="101.25" customHeight="1" x14ac:dyDescent="0.15">
      <c r="A57" s="7">
        <f t="shared" si="9"/>
        <v>50</v>
      </c>
      <c r="B57" s="187" t="s">
        <v>1167</v>
      </c>
      <c r="C57" s="72" t="s">
        <v>1069</v>
      </c>
      <c r="D57" s="72" t="s">
        <v>1168</v>
      </c>
      <c r="E57" s="72" t="s">
        <v>34</v>
      </c>
      <c r="F57" s="72" t="s">
        <v>1169</v>
      </c>
      <c r="G57" s="72" t="s">
        <v>124</v>
      </c>
      <c r="H57" s="72" t="s">
        <v>53</v>
      </c>
      <c r="I57" s="72" t="s">
        <v>1170</v>
      </c>
      <c r="J57" s="71" t="s">
        <v>1171</v>
      </c>
      <c r="K57" s="89">
        <v>24.236899999999999</v>
      </c>
      <c r="L57" s="89">
        <v>24.236899999999999</v>
      </c>
      <c r="M57" s="84">
        <v>0</v>
      </c>
      <c r="N57" s="83">
        <f t="shared" si="5"/>
        <v>0</v>
      </c>
      <c r="O57" s="99" t="s">
        <v>1177</v>
      </c>
      <c r="P57" s="90" t="s">
        <v>1178</v>
      </c>
      <c r="Q57" s="104">
        <f t="shared" si="6"/>
        <v>0</v>
      </c>
      <c r="R57" s="105">
        <f t="shared" si="7"/>
        <v>0</v>
      </c>
      <c r="S57" s="106">
        <f t="shared" si="8"/>
        <v>7.271069999999999</v>
      </c>
    </row>
    <row r="58" spans="1:19" s="35" customFormat="1" ht="107.25" customHeight="1" x14ac:dyDescent="0.15">
      <c r="A58" s="7">
        <f t="shared" si="9"/>
        <v>51</v>
      </c>
      <c r="B58" s="72" t="s">
        <v>1547</v>
      </c>
      <c r="C58" s="72" t="s">
        <v>1069</v>
      </c>
      <c r="D58" s="72" t="s">
        <v>1180</v>
      </c>
      <c r="E58" s="72" t="s">
        <v>34</v>
      </c>
      <c r="F58" s="72" t="s">
        <v>1181</v>
      </c>
      <c r="G58" s="72" t="s">
        <v>1182</v>
      </c>
      <c r="H58" s="72" t="s">
        <v>302</v>
      </c>
      <c r="I58" s="72" t="s">
        <v>1183</v>
      </c>
      <c r="J58" s="71" t="s">
        <v>1184</v>
      </c>
      <c r="K58" s="84">
        <v>25</v>
      </c>
      <c r="L58" s="84" t="s">
        <v>1185</v>
      </c>
      <c r="M58" s="84">
        <v>0</v>
      </c>
      <c r="N58" s="83">
        <v>0</v>
      </c>
      <c r="O58" s="99" t="s">
        <v>1177</v>
      </c>
      <c r="P58" s="90" t="s">
        <v>1178</v>
      </c>
      <c r="Q58" s="104">
        <f t="shared" si="6"/>
        <v>0</v>
      </c>
      <c r="R58" s="105" t="e">
        <f t="shared" si="7"/>
        <v>#VALUE!</v>
      </c>
      <c r="S58" s="106" t="e">
        <f t="shared" si="8"/>
        <v>#VALUE!</v>
      </c>
    </row>
    <row r="59" spans="1:19" s="66" customFormat="1" ht="117.75" customHeight="1" x14ac:dyDescent="0.15">
      <c r="A59" s="7">
        <f t="shared" si="9"/>
        <v>52</v>
      </c>
      <c r="B59" s="72" t="s">
        <v>1217</v>
      </c>
      <c r="C59" s="72" t="s">
        <v>1218</v>
      </c>
      <c r="D59" s="72" t="s">
        <v>1219</v>
      </c>
      <c r="E59" s="72" t="s">
        <v>34</v>
      </c>
      <c r="F59" s="72" t="s">
        <v>1220</v>
      </c>
      <c r="G59" s="72" t="s">
        <v>1221</v>
      </c>
      <c r="H59" s="72" t="s">
        <v>97</v>
      </c>
      <c r="I59" s="72" t="s">
        <v>1222</v>
      </c>
      <c r="J59" s="71" t="s">
        <v>1223</v>
      </c>
      <c r="K59" s="84">
        <v>214.5</v>
      </c>
      <c r="L59" s="84">
        <v>165</v>
      </c>
      <c r="M59" s="84">
        <v>49.5</v>
      </c>
      <c r="N59" s="83">
        <f t="shared" ref="N59:N76" si="10">IF(L59*0.3&gt;M59,M59,L59*0.3)</f>
        <v>49.5</v>
      </c>
      <c r="O59" s="99" t="s">
        <v>47</v>
      </c>
      <c r="P59" s="103" t="s">
        <v>1549</v>
      </c>
      <c r="Q59" s="104">
        <f t="shared" si="6"/>
        <v>0</v>
      </c>
      <c r="R59" s="105">
        <f t="shared" si="7"/>
        <v>0</v>
      </c>
      <c r="S59" s="106">
        <f t="shared" si="8"/>
        <v>0</v>
      </c>
    </row>
    <row r="60" spans="1:19" s="66" customFormat="1" ht="110.25" customHeight="1" x14ac:dyDescent="0.15">
      <c r="A60" s="7">
        <f t="shared" si="9"/>
        <v>53</v>
      </c>
      <c r="B60" s="72" t="s">
        <v>1229</v>
      </c>
      <c r="C60" s="72" t="s">
        <v>1218</v>
      </c>
      <c r="D60" s="72" t="s">
        <v>1230</v>
      </c>
      <c r="E60" s="72" t="s">
        <v>34</v>
      </c>
      <c r="F60" s="72" t="s">
        <v>1231</v>
      </c>
      <c r="G60" s="72" t="s">
        <v>1551</v>
      </c>
      <c r="H60" s="72" t="s">
        <v>1552</v>
      </c>
      <c r="I60" s="72" t="s">
        <v>1234</v>
      </c>
      <c r="J60" s="71" t="s">
        <v>1235</v>
      </c>
      <c r="K60" s="84">
        <v>208</v>
      </c>
      <c r="L60" s="84">
        <v>160</v>
      </c>
      <c r="M60" s="84">
        <v>48</v>
      </c>
      <c r="N60" s="83">
        <f t="shared" si="10"/>
        <v>48</v>
      </c>
      <c r="O60" s="99" t="s">
        <v>47</v>
      </c>
      <c r="P60" s="90" t="s">
        <v>1549</v>
      </c>
      <c r="Q60" s="104">
        <f t="shared" si="6"/>
        <v>0</v>
      </c>
      <c r="R60" s="105">
        <f t="shared" si="7"/>
        <v>0</v>
      </c>
      <c r="S60" s="106">
        <f t="shared" si="8"/>
        <v>0</v>
      </c>
    </row>
    <row r="61" spans="1:19" s="66" customFormat="1" ht="150" customHeight="1" x14ac:dyDescent="0.15">
      <c r="A61" s="7">
        <f t="shared" si="9"/>
        <v>54</v>
      </c>
      <c r="B61" s="72" t="s">
        <v>1241</v>
      </c>
      <c r="C61" s="72" t="s">
        <v>1218</v>
      </c>
      <c r="D61" s="72" t="s">
        <v>1242</v>
      </c>
      <c r="E61" s="72" t="s">
        <v>34</v>
      </c>
      <c r="F61" s="72" t="s">
        <v>1243</v>
      </c>
      <c r="G61" s="72" t="s">
        <v>1244</v>
      </c>
      <c r="H61" s="72" t="s">
        <v>366</v>
      </c>
      <c r="I61" s="72" t="s">
        <v>1234</v>
      </c>
      <c r="J61" s="71" t="s">
        <v>1245</v>
      </c>
      <c r="K61" s="84">
        <v>20.8</v>
      </c>
      <c r="L61" s="84">
        <v>16</v>
      </c>
      <c r="M61" s="84">
        <v>4.8</v>
      </c>
      <c r="N61" s="83">
        <f t="shared" si="10"/>
        <v>4.8</v>
      </c>
      <c r="O61" s="99" t="s">
        <v>47</v>
      </c>
      <c r="P61" s="90" t="s">
        <v>1553</v>
      </c>
      <c r="Q61" s="104">
        <f t="shared" si="6"/>
        <v>0</v>
      </c>
      <c r="R61" s="105">
        <f t="shared" si="7"/>
        <v>0</v>
      </c>
      <c r="S61" s="106">
        <f t="shared" si="8"/>
        <v>0</v>
      </c>
    </row>
    <row r="62" spans="1:19" s="66" customFormat="1" ht="117.75" customHeight="1" x14ac:dyDescent="0.15">
      <c r="A62" s="201">
        <f t="shared" si="9"/>
        <v>55</v>
      </c>
      <c r="B62" s="72" t="s">
        <v>1270</v>
      </c>
      <c r="C62" s="230" t="s">
        <v>1218</v>
      </c>
      <c r="D62" s="230" t="s">
        <v>1271</v>
      </c>
      <c r="E62" s="230" t="s">
        <v>34</v>
      </c>
      <c r="F62" s="72" t="s">
        <v>1272</v>
      </c>
      <c r="G62" s="72" t="s">
        <v>1273</v>
      </c>
      <c r="H62" s="72" t="s">
        <v>302</v>
      </c>
      <c r="I62" s="72" t="s">
        <v>39</v>
      </c>
      <c r="J62" s="71" t="s">
        <v>1274</v>
      </c>
      <c r="K62" s="84">
        <v>104</v>
      </c>
      <c r="L62" s="84">
        <v>80</v>
      </c>
      <c r="M62" s="84">
        <v>24</v>
      </c>
      <c r="N62" s="83">
        <f t="shared" si="10"/>
        <v>24</v>
      </c>
      <c r="O62" s="99" t="s">
        <v>47</v>
      </c>
      <c r="P62" s="226" t="s">
        <v>1554</v>
      </c>
      <c r="Q62" s="104">
        <f t="shared" si="6"/>
        <v>0</v>
      </c>
      <c r="R62" s="105">
        <f t="shared" si="7"/>
        <v>0</v>
      </c>
      <c r="S62" s="106">
        <f t="shared" si="8"/>
        <v>0</v>
      </c>
    </row>
    <row r="63" spans="1:19" s="66" customFormat="1" ht="121.5" customHeight="1" x14ac:dyDescent="0.15">
      <c r="A63" s="201"/>
      <c r="B63" s="72" t="s">
        <v>1280</v>
      </c>
      <c r="C63" s="230"/>
      <c r="D63" s="230"/>
      <c r="E63" s="230"/>
      <c r="F63" s="72" t="s">
        <v>1272</v>
      </c>
      <c r="G63" s="72" t="s">
        <v>256</v>
      </c>
      <c r="H63" s="72" t="s">
        <v>1281</v>
      </c>
      <c r="I63" s="72" t="s">
        <v>39</v>
      </c>
      <c r="J63" s="71" t="s">
        <v>1282</v>
      </c>
      <c r="K63" s="84">
        <v>16.899999999999999</v>
      </c>
      <c r="L63" s="84">
        <v>13</v>
      </c>
      <c r="M63" s="84">
        <v>3.9</v>
      </c>
      <c r="N63" s="83">
        <f t="shared" si="10"/>
        <v>3.9</v>
      </c>
      <c r="O63" s="99" t="s">
        <v>47</v>
      </c>
      <c r="P63" s="227"/>
      <c r="Q63" s="104">
        <f t="shared" si="6"/>
        <v>0</v>
      </c>
      <c r="R63" s="105">
        <f t="shared" si="7"/>
        <v>0</v>
      </c>
      <c r="S63" s="106">
        <f t="shared" si="8"/>
        <v>0</v>
      </c>
    </row>
    <row r="64" spans="1:19" s="66" customFormat="1" ht="201.75" customHeight="1" x14ac:dyDescent="0.15">
      <c r="A64" s="201">
        <f>ROW()-8</f>
        <v>56</v>
      </c>
      <c r="B64" s="72" t="s">
        <v>1283</v>
      </c>
      <c r="C64" s="230" t="s">
        <v>1218</v>
      </c>
      <c r="D64" s="230" t="s">
        <v>1284</v>
      </c>
      <c r="E64" s="230" t="s">
        <v>34</v>
      </c>
      <c r="F64" s="72" t="s">
        <v>1285</v>
      </c>
      <c r="G64" s="72" t="s">
        <v>1286</v>
      </c>
      <c r="H64" s="72" t="s">
        <v>53</v>
      </c>
      <c r="I64" s="72" t="s">
        <v>425</v>
      </c>
      <c r="J64" s="71" t="s">
        <v>1287</v>
      </c>
      <c r="K64" s="84">
        <v>75</v>
      </c>
      <c r="L64" s="84">
        <v>58</v>
      </c>
      <c r="M64" s="84">
        <v>17</v>
      </c>
      <c r="N64" s="83">
        <f t="shared" si="10"/>
        <v>17</v>
      </c>
      <c r="O64" s="99" t="s">
        <v>47</v>
      </c>
      <c r="P64" s="226" t="s">
        <v>1555</v>
      </c>
      <c r="Q64" s="104">
        <f t="shared" si="6"/>
        <v>0</v>
      </c>
      <c r="R64" s="105">
        <f t="shared" si="7"/>
        <v>0</v>
      </c>
      <c r="S64" s="106">
        <f t="shared" si="8"/>
        <v>0.39999999999999858</v>
      </c>
    </row>
    <row r="65" spans="1:19" s="66" customFormat="1" ht="128.25" customHeight="1" x14ac:dyDescent="0.15">
      <c r="A65" s="201"/>
      <c r="B65" s="72" t="s">
        <v>1293</v>
      </c>
      <c r="C65" s="230"/>
      <c r="D65" s="230"/>
      <c r="E65" s="230"/>
      <c r="F65" s="72" t="s">
        <v>1294</v>
      </c>
      <c r="G65" s="72" t="s">
        <v>1295</v>
      </c>
      <c r="H65" s="72" t="s">
        <v>53</v>
      </c>
      <c r="I65" s="72" t="s">
        <v>1222</v>
      </c>
      <c r="J65" s="71" t="s">
        <v>1296</v>
      </c>
      <c r="K65" s="84">
        <v>72</v>
      </c>
      <c r="L65" s="84">
        <v>56</v>
      </c>
      <c r="M65" s="84">
        <v>16</v>
      </c>
      <c r="N65" s="83">
        <f t="shared" si="10"/>
        <v>16</v>
      </c>
      <c r="O65" s="99" t="s">
        <v>47</v>
      </c>
      <c r="P65" s="227"/>
      <c r="Q65" s="104">
        <f t="shared" si="6"/>
        <v>0</v>
      </c>
      <c r="R65" s="105">
        <f t="shared" si="7"/>
        <v>0</v>
      </c>
      <c r="S65" s="106">
        <f t="shared" si="8"/>
        <v>0.80000000000000071</v>
      </c>
    </row>
    <row r="66" spans="1:19" s="66" customFormat="1" ht="135.75" customHeight="1" x14ac:dyDescent="0.15">
      <c r="A66" s="7">
        <f>ROW()-9</f>
        <v>57</v>
      </c>
      <c r="B66" s="72" t="s">
        <v>1299</v>
      </c>
      <c r="C66" s="72" t="s">
        <v>1218</v>
      </c>
      <c r="D66" s="72" t="s">
        <v>1300</v>
      </c>
      <c r="E66" s="72" t="s">
        <v>138</v>
      </c>
      <c r="F66" s="72" t="s">
        <v>1301</v>
      </c>
      <c r="G66" s="70" t="s">
        <v>1556</v>
      </c>
      <c r="H66" s="72" t="s">
        <v>1557</v>
      </c>
      <c r="I66" s="72" t="s">
        <v>70</v>
      </c>
      <c r="J66" s="71" t="s">
        <v>1304</v>
      </c>
      <c r="K66" s="84">
        <v>113</v>
      </c>
      <c r="L66" s="84">
        <v>90</v>
      </c>
      <c r="M66" s="84">
        <v>23</v>
      </c>
      <c r="N66" s="83">
        <f t="shared" si="10"/>
        <v>23</v>
      </c>
      <c r="O66" s="99" t="s">
        <v>47</v>
      </c>
      <c r="P66" s="90" t="s">
        <v>1558</v>
      </c>
      <c r="Q66" s="104">
        <f t="shared" si="6"/>
        <v>0</v>
      </c>
      <c r="R66" s="105">
        <f t="shared" si="7"/>
        <v>0</v>
      </c>
      <c r="S66" s="106">
        <f t="shared" si="8"/>
        <v>4</v>
      </c>
    </row>
    <row r="67" spans="1:19" s="66" customFormat="1" ht="132" customHeight="1" x14ac:dyDescent="0.15">
      <c r="A67" s="7">
        <f>ROW()-9</f>
        <v>58</v>
      </c>
      <c r="B67" s="72" t="s">
        <v>1310</v>
      </c>
      <c r="C67" s="72" t="s">
        <v>1218</v>
      </c>
      <c r="D67" s="72" t="s">
        <v>1311</v>
      </c>
      <c r="E67" s="72" t="s">
        <v>81</v>
      </c>
      <c r="F67" s="72" t="s">
        <v>1312</v>
      </c>
      <c r="G67" s="72" t="s">
        <v>1313</v>
      </c>
      <c r="H67" s="72" t="s">
        <v>546</v>
      </c>
      <c r="I67" s="72" t="s">
        <v>1043</v>
      </c>
      <c r="J67" s="71" t="s">
        <v>1314</v>
      </c>
      <c r="K67" s="84">
        <v>169</v>
      </c>
      <c r="L67" s="84">
        <v>130</v>
      </c>
      <c r="M67" s="84">
        <v>39</v>
      </c>
      <c r="N67" s="83">
        <f t="shared" si="10"/>
        <v>39</v>
      </c>
      <c r="O67" s="99" t="s">
        <v>47</v>
      </c>
      <c r="P67" s="90" t="s">
        <v>1559</v>
      </c>
      <c r="Q67" s="104">
        <f t="shared" si="6"/>
        <v>0</v>
      </c>
      <c r="R67" s="105">
        <f t="shared" si="7"/>
        <v>0</v>
      </c>
      <c r="S67" s="106">
        <f t="shared" si="8"/>
        <v>0</v>
      </c>
    </row>
    <row r="68" spans="1:19" s="66" customFormat="1" ht="123" customHeight="1" x14ac:dyDescent="0.15">
      <c r="A68" s="7">
        <f>ROW()-9</f>
        <v>59</v>
      </c>
      <c r="B68" s="72" t="s">
        <v>1320</v>
      </c>
      <c r="C68" s="72" t="s">
        <v>1218</v>
      </c>
      <c r="D68" s="72" t="s">
        <v>1321</v>
      </c>
      <c r="E68" s="72" t="s">
        <v>34</v>
      </c>
      <c r="F68" s="72" t="s">
        <v>1322</v>
      </c>
      <c r="G68" s="72" t="s">
        <v>1323</v>
      </c>
      <c r="H68" s="72" t="s">
        <v>97</v>
      </c>
      <c r="I68" s="72" t="s">
        <v>1234</v>
      </c>
      <c r="J68" s="71" t="s">
        <v>1324</v>
      </c>
      <c r="K68" s="84">
        <v>32.82</v>
      </c>
      <c r="L68" s="84">
        <v>25.93</v>
      </c>
      <c r="M68" s="84">
        <v>6.89</v>
      </c>
      <c r="N68" s="83">
        <f t="shared" si="10"/>
        <v>6.89</v>
      </c>
      <c r="O68" s="99" t="s">
        <v>47</v>
      </c>
      <c r="P68" s="90" t="s">
        <v>1560</v>
      </c>
      <c r="Q68" s="104">
        <f t="shared" ref="Q68:Q82" si="11">ROUNDDOWN(N68,2)-N68</f>
        <v>0</v>
      </c>
      <c r="R68" s="105">
        <f t="shared" ref="R68:R82" si="12">K68-L68-M68</f>
        <v>0</v>
      </c>
      <c r="S68" s="106">
        <f t="shared" ref="S68:S82" si="13">L68*0.3-M68</f>
        <v>0.88900000000000023</v>
      </c>
    </row>
    <row r="69" spans="1:19" s="66" customFormat="1" ht="126.75" customHeight="1" x14ac:dyDescent="0.15">
      <c r="A69" s="7">
        <f>ROW()-9</f>
        <v>60</v>
      </c>
      <c r="B69" s="187" t="s">
        <v>1561</v>
      </c>
      <c r="C69" s="72" t="s">
        <v>1218</v>
      </c>
      <c r="D69" s="72" t="s">
        <v>1330</v>
      </c>
      <c r="E69" s="72" t="s">
        <v>81</v>
      </c>
      <c r="F69" s="72" t="s">
        <v>1331</v>
      </c>
      <c r="G69" s="72" t="s">
        <v>1332</v>
      </c>
      <c r="H69" s="72" t="s">
        <v>97</v>
      </c>
      <c r="I69" s="72" t="s">
        <v>425</v>
      </c>
      <c r="J69" s="71" t="s">
        <v>1333</v>
      </c>
      <c r="K69" s="84">
        <v>70</v>
      </c>
      <c r="L69" s="84">
        <v>70</v>
      </c>
      <c r="M69" s="84">
        <v>0</v>
      </c>
      <c r="N69" s="83">
        <f t="shared" si="10"/>
        <v>0</v>
      </c>
      <c r="O69" s="99" t="s">
        <v>1177</v>
      </c>
      <c r="P69" s="90" t="s">
        <v>1178</v>
      </c>
      <c r="Q69" s="104">
        <f t="shared" si="11"/>
        <v>0</v>
      </c>
      <c r="R69" s="105">
        <f t="shared" si="12"/>
        <v>0</v>
      </c>
      <c r="S69" s="106">
        <f t="shared" si="13"/>
        <v>21</v>
      </c>
    </row>
    <row r="70" spans="1:19" s="66" customFormat="1" ht="255.75" customHeight="1" x14ac:dyDescent="0.15">
      <c r="A70" s="201">
        <f>ROW()-9</f>
        <v>61</v>
      </c>
      <c r="B70" s="72" t="s">
        <v>1339</v>
      </c>
      <c r="C70" s="230" t="s">
        <v>1218</v>
      </c>
      <c r="D70" s="230" t="s">
        <v>1340</v>
      </c>
      <c r="E70" s="72" t="s">
        <v>138</v>
      </c>
      <c r="F70" s="72" t="s">
        <v>1341</v>
      </c>
      <c r="G70" s="72" t="s">
        <v>1342</v>
      </c>
      <c r="H70" s="72" t="s">
        <v>1562</v>
      </c>
      <c r="I70" s="72" t="s">
        <v>1043</v>
      </c>
      <c r="J70" s="71" t="s">
        <v>1343</v>
      </c>
      <c r="K70" s="84">
        <v>27.3</v>
      </c>
      <c r="L70" s="84">
        <v>21</v>
      </c>
      <c r="M70" s="84">
        <v>6.3</v>
      </c>
      <c r="N70" s="83">
        <f t="shared" si="10"/>
        <v>6.3</v>
      </c>
      <c r="O70" s="99" t="s">
        <v>47</v>
      </c>
      <c r="P70" s="226" t="s">
        <v>1563</v>
      </c>
      <c r="Q70" s="104">
        <f t="shared" si="11"/>
        <v>0</v>
      </c>
      <c r="R70" s="105">
        <f t="shared" si="12"/>
        <v>0</v>
      </c>
      <c r="S70" s="106">
        <f t="shared" si="13"/>
        <v>0</v>
      </c>
    </row>
    <row r="71" spans="1:19" s="66" customFormat="1" ht="99" customHeight="1" x14ac:dyDescent="0.15">
      <c r="A71" s="201"/>
      <c r="B71" s="72" t="s">
        <v>1442</v>
      </c>
      <c r="C71" s="230"/>
      <c r="D71" s="230"/>
      <c r="E71" s="72" t="s">
        <v>138</v>
      </c>
      <c r="F71" s="72" t="s">
        <v>1443</v>
      </c>
      <c r="G71" s="72" t="s">
        <v>1564</v>
      </c>
      <c r="H71" s="72" t="s">
        <v>1281</v>
      </c>
      <c r="I71" s="72" t="s">
        <v>1043</v>
      </c>
      <c r="J71" s="71" t="s">
        <v>1445</v>
      </c>
      <c r="K71" s="84">
        <v>18.2</v>
      </c>
      <c r="L71" s="84">
        <v>14</v>
      </c>
      <c r="M71" s="84">
        <v>4.2</v>
      </c>
      <c r="N71" s="83">
        <f t="shared" si="10"/>
        <v>4.2</v>
      </c>
      <c r="O71" s="99" t="s">
        <v>47</v>
      </c>
      <c r="P71" s="227"/>
      <c r="Q71" s="104">
        <f t="shared" si="11"/>
        <v>0</v>
      </c>
      <c r="R71" s="105">
        <f t="shared" si="12"/>
        <v>0</v>
      </c>
      <c r="S71" s="106">
        <f t="shared" si="13"/>
        <v>0</v>
      </c>
    </row>
    <row r="72" spans="1:19" s="66" customFormat="1" ht="171.75" customHeight="1" x14ac:dyDescent="0.15">
      <c r="A72" s="7">
        <f>ROW()-10</f>
        <v>62</v>
      </c>
      <c r="B72" s="72" t="s">
        <v>1565</v>
      </c>
      <c r="C72" s="72" t="s">
        <v>1218</v>
      </c>
      <c r="D72" s="72" t="s">
        <v>1351</v>
      </c>
      <c r="E72" s="72" t="s">
        <v>138</v>
      </c>
      <c r="F72" s="72" t="s">
        <v>1352</v>
      </c>
      <c r="G72" s="72" t="s">
        <v>1353</v>
      </c>
      <c r="H72" s="72" t="s">
        <v>53</v>
      </c>
      <c r="I72" s="72" t="s">
        <v>1354</v>
      </c>
      <c r="J72" s="71" t="s">
        <v>1355</v>
      </c>
      <c r="K72" s="84">
        <v>14.72</v>
      </c>
      <c r="L72" s="84">
        <v>11.34</v>
      </c>
      <c r="M72" s="84">
        <v>3.38</v>
      </c>
      <c r="N72" s="83">
        <f t="shared" si="10"/>
        <v>3.38</v>
      </c>
      <c r="O72" s="99" t="s">
        <v>47</v>
      </c>
      <c r="P72" s="90" t="s">
        <v>1566</v>
      </c>
      <c r="Q72" s="104">
        <f t="shared" si="11"/>
        <v>0</v>
      </c>
      <c r="R72" s="105">
        <f t="shared" si="12"/>
        <v>0</v>
      </c>
      <c r="S72" s="106">
        <f t="shared" si="13"/>
        <v>2.1999999999999797E-2</v>
      </c>
    </row>
    <row r="73" spans="1:19" s="66" customFormat="1" ht="185.25" customHeight="1" x14ac:dyDescent="0.15">
      <c r="A73" s="7">
        <f>ROW()-10</f>
        <v>63</v>
      </c>
      <c r="B73" s="72" t="s">
        <v>1362</v>
      </c>
      <c r="C73" s="72" t="s">
        <v>1218</v>
      </c>
      <c r="D73" s="72" t="s">
        <v>1363</v>
      </c>
      <c r="E73" s="72" t="s">
        <v>34</v>
      </c>
      <c r="F73" s="72" t="s">
        <v>1364</v>
      </c>
      <c r="G73" s="72" t="s">
        <v>1567</v>
      </c>
      <c r="H73" s="72" t="s">
        <v>97</v>
      </c>
      <c r="I73" s="72" t="s">
        <v>1366</v>
      </c>
      <c r="J73" s="71" t="s">
        <v>1367</v>
      </c>
      <c r="K73" s="84">
        <v>149.5</v>
      </c>
      <c r="L73" s="84">
        <v>115</v>
      </c>
      <c r="M73" s="84">
        <v>34.5</v>
      </c>
      <c r="N73" s="83">
        <f t="shared" si="10"/>
        <v>34.5</v>
      </c>
      <c r="O73" s="99" t="s">
        <v>47</v>
      </c>
      <c r="P73" s="90" t="s">
        <v>1568</v>
      </c>
      <c r="Q73" s="104">
        <f t="shared" si="11"/>
        <v>0</v>
      </c>
      <c r="R73" s="105">
        <f t="shared" si="12"/>
        <v>0</v>
      </c>
      <c r="S73" s="106">
        <f t="shared" si="13"/>
        <v>0</v>
      </c>
    </row>
    <row r="74" spans="1:19" s="66" customFormat="1" ht="103.5" customHeight="1" x14ac:dyDescent="0.15">
      <c r="A74" s="201">
        <f>ROW()-10</f>
        <v>64</v>
      </c>
      <c r="B74" s="72" t="s">
        <v>1384</v>
      </c>
      <c r="C74" s="230" t="s">
        <v>1218</v>
      </c>
      <c r="D74" s="230" t="s">
        <v>1385</v>
      </c>
      <c r="E74" s="230" t="s">
        <v>138</v>
      </c>
      <c r="F74" s="72" t="s">
        <v>1386</v>
      </c>
      <c r="G74" s="72" t="s">
        <v>1387</v>
      </c>
      <c r="H74" s="72" t="s">
        <v>53</v>
      </c>
      <c r="I74" s="72" t="s">
        <v>39</v>
      </c>
      <c r="J74" s="71" t="s">
        <v>1388</v>
      </c>
      <c r="K74" s="84">
        <v>15.6</v>
      </c>
      <c r="L74" s="84">
        <v>12</v>
      </c>
      <c r="M74" s="84">
        <v>3.6</v>
      </c>
      <c r="N74" s="83">
        <f t="shared" si="10"/>
        <v>3.5999999999999996</v>
      </c>
      <c r="O74" s="99" t="s">
        <v>47</v>
      </c>
      <c r="P74" s="226" t="s">
        <v>1493</v>
      </c>
      <c r="Q74" s="104">
        <f t="shared" si="11"/>
        <v>0</v>
      </c>
      <c r="R74" s="105">
        <f t="shared" si="12"/>
        <v>0</v>
      </c>
      <c r="S74" s="106">
        <f t="shared" si="13"/>
        <v>0</v>
      </c>
    </row>
    <row r="75" spans="1:19" s="66" customFormat="1" ht="106.5" customHeight="1" x14ac:dyDescent="0.15">
      <c r="A75" s="201"/>
      <c r="B75" s="72" t="s">
        <v>1395</v>
      </c>
      <c r="C75" s="230"/>
      <c r="D75" s="230"/>
      <c r="E75" s="230"/>
      <c r="F75" s="72" t="s">
        <v>1396</v>
      </c>
      <c r="G75" s="72" t="s">
        <v>1387</v>
      </c>
      <c r="H75" s="72" t="s">
        <v>53</v>
      </c>
      <c r="I75" s="72" t="s">
        <v>39</v>
      </c>
      <c r="J75" s="71" t="s">
        <v>1397</v>
      </c>
      <c r="K75" s="84">
        <v>6.24</v>
      </c>
      <c r="L75" s="84">
        <v>4.8</v>
      </c>
      <c r="M75" s="84">
        <v>1.44</v>
      </c>
      <c r="N75" s="83">
        <f t="shared" si="10"/>
        <v>1.44</v>
      </c>
      <c r="O75" s="99" t="s">
        <v>47</v>
      </c>
      <c r="P75" s="227"/>
      <c r="Q75" s="104">
        <f t="shared" si="11"/>
        <v>0</v>
      </c>
      <c r="R75" s="105">
        <f t="shared" si="12"/>
        <v>0</v>
      </c>
      <c r="S75" s="106">
        <f t="shared" si="13"/>
        <v>0</v>
      </c>
    </row>
    <row r="76" spans="1:19" s="66" customFormat="1" ht="94.5" customHeight="1" x14ac:dyDescent="0.15">
      <c r="A76" s="7">
        <f t="shared" ref="A76:A82" si="14">ROW()-11</f>
        <v>65</v>
      </c>
      <c r="B76" s="72" t="s">
        <v>1421</v>
      </c>
      <c r="C76" s="72" t="s">
        <v>1218</v>
      </c>
      <c r="D76" s="72" t="s">
        <v>1422</v>
      </c>
      <c r="E76" s="72" t="s">
        <v>138</v>
      </c>
      <c r="F76" s="72" t="s">
        <v>1423</v>
      </c>
      <c r="G76" s="72" t="s">
        <v>1424</v>
      </c>
      <c r="H76" s="72" t="s">
        <v>53</v>
      </c>
      <c r="I76" s="72" t="s">
        <v>1136</v>
      </c>
      <c r="J76" s="71" t="s">
        <v>1425</v>
      </c>
      <c r="K76" s="84">
        <v>10.4</v>
      </c>
      <c r="L76" s="84">
        <v>8</v>
      </c>
      <c r="M76" s="84">
        <v>2.4</v>
      </c>
      <c r="N76" s="83">
        <f t="shared" si="10"/>
        <v>2.4</v>
      </c>
      <c r="O76" s="99" t="s">
        <v>47</v>
      </c>
      <c r="P76" s="97" t="s">
        <v>1571</v>
      </c>
      <c r="Q76" s="104">
        <f t="shared" si="11"/>
        <v>0</v>
      </c>
      <c r="R76" s="105">
        <f t="shared" si="12"/>
        <v>0</v>
      </c>
      <c r="S76" s="106">
        <f t="shared" si="13"/>
        <v>0</v>
      </c>
    </row>
    <row r="77" spans="1:19" ht="108" x14ac:dyDescent="0.15">
      <c r="A77" s="7">
        <f t="shared" si="14"/>
        <v>66</v>
      </c>
      <c r="B77" s="72" t="s">
        <v>1572</v>
      </c>
      <c r="C77" s="72" t="s">
        <v>136</v>
      </c>
      <c r="D77" s="72" t="s">
        <v>176</v>
      </c>
      <c r="E77" s="72" t="s">
        <v>81</v>
      </c>
      <c r="F77" s="72" t="s">
        <v>177</v>
      </c>
      <c r="G77" s="72" t="s">
        <v>1573</v>
      </c>
      <c r="H77" s="72" t="s">
        <v>180</v>
      </c>
      <c r="I77" s="72" t="s">
        <v>181</v>
      </c>
      <c r="J77" s="71" t="s">
        <v>182</v>
      </c>
      <c r="K77" s="108">
        <v>26</v>
      </c>
      <c r="L77" s="108">
        <v>20</v>
      </c>
      <c r="M77" s="84">
        <v>6</v>
      </c>
      <c r="N77" s="84">
        <v>6</v>
      </c>
      <c r="O77" s="109" t="s">
        <v>47</v>
      </c>
      <c r="P77" s="110" t="s">
        <v>1574</v>
      </c>
      <c r="Q77" s="104">
        <f t="shared" si="11"/>
        <v>0</v>
      </c>
      <c r="R77" s="105">
        <f t="shared" si="12"/>
        <v>0</v>
      </c>
      <c r="S77" s="106">
        <f t="shared" si="13"/>
        <v>0</v>
      </c>
    </row>
    <row r="78" spans="1:19" ht="108" x14ac:dyDescent="0.15">
      <c r="A78" s="7">
        <f t="shared" si="14"/>
        <v>67</v>
      </c>
      <c r="B78" s="72" t="s">
        <v>554</v>
      </c>
      <c r="C78" s="72" t="s">
        <v>531</v>
      </c>
      <c r="D78" s="72" t="s">
        <v>555</v>
      </c>
      <c r="E78" s="72" t="s">
        <v>34</v>
      </c>
      <c r="F78" s="72" t="s">
        <v>556</v>
      </c>
      <c r="G78" s="72" t="s">
        <v>1575</v>
      </c>
      <c r="H78" s="72" t="s">
        <v>257</v>
      </c>
      <c r="I78" s="72" t="s">
        <v>486</v>
      </c>
      <c r="J78" s="87" t="s">
        <v>558</v>
      </c>
      <c r="K78" s="108">
        <v>10.69</v>
      </c>
      <c r="L78" s="108">
        <v>8.2899999999999991</v>
      </c>
      <c r="M78" s="84">
        <v>2.4</v>
      </c>
      <c r="N78" s="84">
        <v>2.4</v>
      </c>
      <c r="O78" s="109" t="s">
        <v>47</v>
      </c>
      <c r="P78" s="110" t="s">
        <v>1574</v>
      </c>
      <c r="Q78" s="104">
        <f t="shared" si="11"/>
        <v>0</v>
      </c>
      <c r="R78" s="105">
        <f t="shared" si="12"/>
        <v>0</v>
      </c>
      <c r="S78" s="106">
        <f t="shared" si="13"/>
        <v>8.6999999999999744E-2</v>
      </c>
    </row>
    <row r="79" spans="1:19" s="35" customFormat="1" ht="171.75" customHeight="1" x14ac:dyDescent="0.15">
      <c r="A79" s="7">
        <f t="shared" si="14"/>
        <v>68</v>
      </c>
      <c r="B79" s="72" t="s">
        <v>1453</v>
      </c>
      <c r="C79" s="70" t="s">
        <v>32</v>
      </c>
      <c r="D79" s="70" t="s">
        <v>80</v>
      </c>
      <c r="E79" s="70" t="s">
        <v>81</v>
      </c>
      <c r="F79" s="70" t="s">
        <v>82</v>
      </c>
      <c r="G79" s="70" t="s">
        <v>83</v>
      </c>
      <c r="H79" s="70" t="s">
        <v>84</v>
      </c>
      <c r="I79" s="70" t="s">
        <v>85</v>
      </c>
      <c r="J79" s="82" t="s">
        <v>86</v>
      </c>
      <c r="K79" s="83">
        <v>50</v>
      </c>
      <c r="L79" s="83">
        <v>38.5</v>
      </c>
      <c r="M79" s="83">
        <v>11.5</v>
      </c>
      <c r="N79" s="83">
        <v>11.5</v>
      </c>
      <c r="O79" s="96" t="s">
        <v>564</v>
      </c>
      <c r="P79" s="98" t="s">
        <v>1681</v>
      </c>
      <c r="Q79" s="104">
        <f t="shared" si="11"/>
        <v>0</v>
      </c>
      <c r="R79" s="105">
        <f t="shared" si="12"/>
        <v>0</v>
      </c>
      <c r="S79" s="106">
        <f t="shared" si="13"/>
        <v>4.9999999999998934E-2</v>
      </c>
    </row>
    <row r="80" spans="1:19" s="66" customFormat="1" ht="97.5" customHeight="1" x14ac:dyDescent="0.15">
      <c r="A80" s="7">
        <f t="shared" si="14"/>
        <v>69</v>
      </c>
      <c r="B80" s="71" t="s">
        <v>214</v>
      </c>
      <c r="C80" s="72" t="s">
        <v>215</v>
      </c>
      <c r="D80" s="72" t="s">
        <v>216</v>
      </c>
      <c r="E80" s="72" t="s">
        <v>81</v>
      </c>
      <c r="F80" s="72" t="s">
        <v>217</v>
      </c>
      <c r="G80" s="72" t="s">
        <v>218</v>
      </c>
      <c r="H80" s="72" t="s">
        <v>53</v>
      </c>
      <c r="I80" s="72" t="s">
        <v>220</v>
      </c>
      <c r="J80" s="71" t="s">
        <v>221</v>
      </c>
      <c r="K80" s="84">
        <v>18</v>
      </c>
      <c r="L80" s="84">
        <v>13.85</v>
      </c>
      <c r="M80" s="84">
        <v>4.1500000000000004</v>
      </c>
      <c r="N80" s="83">
        <f>IF(L80*0.3&gt;M80,M80,L80*0.3)</f>
        <v>4.1500000000000004</v>
      </c>
      <c r="O80" s="99" t="s">
        <v>564</v>
      </c>
      <c r="P80" s="82" t="s">
        <v>1457</v>
      </c>
      <c r="Q80" s="104">
        <f t="shared" si="11"/>
        <v>0</v>
      </c>
      <c r="R80" s="105">
        <f t="shared" si="12"/>
        <v>0</v>
      </c>
      <c r="S80" s="106">
        <f t="shared" si="13"/>
        <v>4.9999999999990052E-3</v>
      </c>
    </row>
    <row r="81" spans="1:19" s="35" customFormat="1" ht="212.25" customHeight="1" x14ac:dyDescent="0.15">
      <c r="A81" s="7">
        <f t="shared" si="14"/>
        <v>70</v>
      </c>
      <c r="B81" s="74" t="s">
        <v>903</v>
      </c>
      <c r="C81" s="72" t="s">
        <v>849</v>
      </c>
      <c r="D81" s="75" t="s">
        <v>904</v>
      </c>
      <c r="E81" s="75" t="s">
        <v>138</v>
      </c>
      <c r="F81" s="75" t="s">
        <v>905</v>
      </c>
      <c r="G81" s="75" t="s">
        <v>906</v>
      </c>
      <c r="H81" s="75" t="s">
        <v>907</v>
      </c>
      <c r="I81" s="75" t="s">
        <v>908</v>
      </c>
      <c r="J81" s="90" t="s">
        <v>909</v>
      </c>
      <c r="K81" s="91">
        <v>69.286000000000001</v>
      </c>
      <c r="L81" s="91">
        <v>53.296999999999997</v>
      </c>
      <c r="M81" s="91">
        <v>15.989000000000001</v>
      </c>
      <c r="N81" s="102">
        <f>IF(L81*0.3&gt;M81,M81,L81*0.3)</f>
        <v>15.989000000000001</v>
      </c>
      <c r="O81" s="5" t="s">
        <v>564</v>
      </c>
      <c r="P81" s="82" t="s">
        <v>1457</v>
      </c>
      <c r="Q81" s="104">
        <f t="shared" si="11"/>
        <v>-9.0000000000003411E-3</v>
      </c>
      <c r="R81" s="105">
        <f t="shared" si="12"/>
        <v>0</v>
      </c>
      <c r="S81" s="106">
        <f t="shared" si="13"/>
        <v>9.9999999997990585E-5</v>
      </c>
    </row>
    <row r="82" spans="1:19" s="66" customFormat="1" ht="118.5" customHeight="1" x14ac:dyDescent="0.15">
      <c r="A82" s="7">
        <f t="shared" si="14"/>
        <v>71</v>
      </c>
      <c r="B82" s="72" t="s">
        <v>1432</v>
      </c>
      <c r="C82" s="72" t="s">
        <v>1218</v>
      </c>
      <c r="D82" s="72" t="s">
        <v>1433</v>
      </c>
      <c r="E82" s="72" t="s">
        <v>138</v>
      </c>
      <c r="F82" s="72" t="s">
        <v>1434</v>
      </c>
      <c r="G82" s="72" t="s">
        <v>719</v>
      </c>
      <c r="H82" s="72" t="s">
        <v>366</v>
      </c>
      <c r="I82" s="72" t="s">
        <v>70</v>
      </c>
      <c r="J82" s="71" t="s">
        <v>1436</v>
      </c>
      <c r="K82" s="84">
        <v>55</v>
      </c>
      <c r="L82" s="84">
        <v>42.5</v>
      </c>
      <c r="M82" s="84">
        <v>12.5</v>
      </c>
      <c r="N82" s="83">
        <f>IF(L82*0.3&gt;M82,M82,L82*0.3)</f>
        <v>12.5</v>
      </c>
      <c r="O82" s="99" t="s">
        <v>564</v>
      </c>
      <c r="P82" s="82" t="s">
        <v>1457</v>
      </c>
      <c r="Q82" s="104">
        <f t="shared" si="11"/>
        <v>0</v>
      </c>
      <c r="R82" s="105">
        <f t="shared" si="12"/>
        <v>0</v>
      </c>
      <c r="S82" s="106">
        <f t="shared" si="13"/>
        <v>0.25</v>
      </c>
    </row>
  </sheetData>
  <autoFilter ref="A3:P82" xr:uid="{00000000-0009-0000-0000-000003000000}"/>
  <mergeCells count="39">
    <mergeCell ref="E62:E63"/>
    <mergeCell ref="E64:E65"/>
    <mergeCell ref="E74:E75"/>
    <mergeCell ref="P8:P9"/>
    <mergeCell ref="P41:P42"/>
    <mergeCell ref="P46:P47"/>
    <mergeCell ref="P51:P52"/>
    <mergeCell ref="P62:P63"/>
    <mergeCell ref="P64:P65"/>
    <mergeCell ref="P70:P71"/>
    <mergeCell ref="P74:P75"/>
    <mergeCell ref="C62:C63"/>
    <mergeCell ref="C64:C65"/>
    <mergeCell ref="C70:C71"/>
    <mergeCell ref="C74:C75"/>
    <mergeCell ref="D8:D9"/>
    <mergeCell ref="D41:D42"/>
    <mergeCell ref="D46:D47"/>
    <mergeCell ref="D51:D52"/>
    <mergeCell ref="D62:D63"/>
    <mergeCell ref="D64:D65"/>
    <mergeCell ref="D70:D71"/>
    <mergeCell ref="D74:D75"/>
    <mergeCell ref="A62:A63"/>
    <mergeCell ref="A64:A65"/>
    <mergeCell ref="A70:A71"/>
    <mergeCell ref="A74:A75"/>
    <mergeCell ref="B51:B52"/>
    <mergeCell ref="A1:N1"/>
    <mergeCell ref="A8:A9"/>
    <mergeCell ref="A41:A42"/>
    <mergeCell ref="A46:A47"/>
    <mergeCell ref="A51:A52"/>
    <mergeCell ref="C8:C9"/>
    <mergeCell ref="C51:C52"/>
    <mergeCell ref="E8:E9"/>
    <mergeCell ref="E41:E42"/>
    <mergeCell ref="E46:E47"/>
    <mergeCell ref="E51:E52"/>
  </mergeCells>
  <phoneticPr fontId="34" type="noConversion"/>
  <dataValidations count="2">
    <dataValidation allowBlank="1" showInputMessage="1" sqref="J19 H1:H5 H7:H14 H17:H1048576" xr:uid="{00000000-0002-0000-0300-000000000000}"/>
    <dataValidation type="list" errorStyle="information" allowBlank="1" showInputMessage="1" showErrorMessage="1" errorTitle="请选择" error="请选择社会团体,基金会,民办非企业,企业中的一类。" sqref="E1 D49 E64 E3:E8 E10:E41 E43:E46 E48:E51 E53:E62 E66:E73 E76:E1048576" xr:uid="{00000000-0002-0000-0300-000001000000}">
      <formula1>"社会团体,基金会,民办非企业,企业"</formula1>
    </dataValidation>
  </dataValidations>
  <pageMargins left="0.23622047244094499" right="0.196850393700787" top="0.511811023622047" bottom="0.74803149606299202" header="0.31496062992126" footer="0.31496062992126"/>
  <pageSetup paperSize="8" scale="58" fitToHeight="0" orientation="landscape" r:id="rId1"/>
  <rowBreaks count="6" manualBreakCount="6">
    <brk id="39" max="15" man="1"/>
    <brk id="42" max="15" man="1"/>
    <brk id="57" max="15" man="1"/>
    <brk id="63" max="15" man="1"/>
    <brk id="71" max="15" man="1"/>
    <brk id="81"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
  <sheetViews>
    <sheetView topLeftCell="I7" workbookViewId="0">
      <selection activeCell="I5" sqref="I5:N9"/>
    </sheetView>
  </sheetViews>
  <sheetFormatPr defaultColWidth="9" defaultRowHeight="13.5" x14ac:dyDescent="0.15"/>
  <cols>
    <col min="1" max="1" width="5.25" style="39" customWidth="1"/>
    <col min="2" max="2" width="17.75" style="40" customWidth="1"/>
    <col min="3" max="3" width="7" style="39" customWidth="1"/>
    <col min="4" max="4" width="9.375" style="39" customWidth="1"/>
    <col min="5" max="5" width="7.5" style="39" customWidth="1"/>
    <col min="6" max="6" width="16.875" style="39" customWidth="1"/>
    <col min="7" max="7" width="19.125" style="39" customWidth="1"/>
    <col min="8" max="8" width="7.375" style="39" customWidth="1"/>
    <col min="9" max="9" width="13.625" style="39" customWidth="1"/>
    <col min="10" max="10" width="11.5" style="40" customWidth="1"/>
    <col min="11" max="11" width="88.5" style="41" customWidth="1"/>
    <col min="12" max="12" width="9.75" style="42" customWidth="1"/>
    <col min="13" max="14" width="10.5" style="42" customWidth="1"/>
    <col min="15" max="15" width="12.75" style="39" customWidth="1"/>
    <col min="16" max="16" width="16.25" style="39" customWidth="1"/>
    <col min="17" max="17" width="11.25" style="39" customWidth="1"/>
    <col min="18" max="18" width="7.125" style="39" customWidth="1"/>
    <col min="19" max="19" width="7.375" style="39" customWidth="1"/>
    <col min="20" max="20" width="12" style="39" customWidth="1"/>
    <col min="21" max="21" width="9.375" style="39" customWidth="1"/>
    <col min="22" max="22" width="12.75" style="39" customWidth="1"/>
    <col min="23" max="23" width="14.625" style="39" customWidth="1"/>
    <col min="24" max="24" width="16.625" style="39" customWidth="1"/>
    <col min="25" max="25" width="19.375" style="39" customWidth="1"/>
    <col min="26" max="16384" width="9" style="39"/>
  </cols>
  <sheetData>
    <row r="1" spans="1:25" ht="30.75" x14ac:dyDescent="0.15">
      <c r="A1" s="196" t="s">
        <v>0</v>
      </c>
      <c r="B1" s="196"/>
      <c r="C1" s="196"/>
      <c r="D1" s="196"/>
      <c r="E1" s="196"/>
      <c r="F1" s="196"/>
      <c r="G1" s="196"/>
      <c r="H1" s="196"/>
      <c r="I1" s="196"/>
      <c r="J1" s="196"/>
      <c r="K1" s="196"/>
      <c r="L1" s="197"/>
      <c r="M1" s="197"/>
      <c r="N1" s="197"/>
      <c r="O1" s="196"/>
      <c r="P1" s="196"/>
      <c r="Q1" s="196"/>
      <c r="R1" s="196"/>
      <c r="S1" s="196"/>
      <c r="T1" s="196"/>
      <c r="U1" s="196"/>
    </row>
    <row r="2" spans="1:25" s="35" customFormat="1" ht="27" x14ac:dyDescent="0.15">
      <c r="A2" s="43"/>
      <c r="B2" s="43"/>
      <c r="C2" s="43"/>
      <c r="D2" s="43"/>
      <c r="E2" s="39"/>
      <c r="F2" s="43"/>
      <c r="G2" s="43"/>
      <c r="H2" s="39"/>
      <c r="I2" s="39"/>
      <c r="J2" s="43"/>
      <c r="K2" s="48"/>
      <c r="L2" s="49"/>
      <c r="M2" s="49"/>
      <c r="N2" s="49"/>
      <c r="O2" s="43"/>
      <c r="P2" s="43"/>
      <c r="Q2" s="43"/>
      <c r="R2" s="43"/>
      <c r="S2" s="43"/>
      <c r="V2" s="43"/>
      <c r="W2" s="58" t="s">
        <v>1</v>
      </c>
      <c r="X2" s="58"/>
    </row>
    <row r="3" spans="1:25" s="36" customFormat="1" ht="28.5" x14ac:dyDescent="0.15">
      <c r="A3" s="44" t="s">
        <v>2</v>
      </c>
      <c r="B3" s="44" t="s">
        <v>3</v>
      </c>
      <c r="C3" s="44" t="s">
        <v>4</v>
      </c>
      <c r="D3" s="44" t="s">
        <v>5</v>
      </c>
      <c r="E3" s="44" t="s">
        <v>6</v>
      </c>
      <c r="F3" s="44" t="s">
        <v>7</v>
      </c>
      <c r="G3" s="44" t="s">
        <v>8</v>
      </c>
      <c r="H3" s="44" t="s">
        <v>9</v>
      </c>
      <c r="I3" s="44" t="s">
        <v>10</v>
      </c>
      <c r="J3" s="44" t="s">
        <v>11</v>
      </c>
      <c r="K3" s="44" t="s">
        <v>12</v>
      </c>
      <c r="L3" s="50" t="s">
        <v>13</v>
      </c>
      <c r="M3" s="50" t="s">
        <v>14</v>
      </c>
      <c r="N3" s="50" t="s">
        <v>15</v>
      </c>
      <c r="O3" s="44" t="s">
        <v>17</v>
      </c>
      <c r="P3" s="44" t="s">
        <v>18</v>
      </c>
      <c r="Q3" s="44" t="s">
        <v>19</v>
      </c>
      <c r="R3" s="44" t="s">
        <v>20</v>
      </c>
      <c r="S3" s="44" t="s">
        <v>21</v>
      </c>
      <c r="T3" s="44" t="s">
        <v>22</v>
      </c>
      <c r="U3" s="44" t="s">
        <v>23</v>
      </c>
      <c r="V3" s="44" t="s">
        <v>24</v>
      </c>
      <c r="W3" s="44" t="s">
        <v>25</v>
      </c>
      <c r="X3" s="44" t="s">
        <v>26</v>
      </c>
      <c r="Y3" s="63" t="s">
        <v>1682</v>
      </c>
    </row>
    <row r="4" spans="1:25" s="37" customFormat="1" ht="162" x14ac:dyDescent="0.15">
      <c r="A4" s="45">
        <f t="shared" ref="A4:A9" si="0">ROW()-3</f>
        <v>1</v>
      </c>
      <c r="B4" s="46" t="s">
        <v>201</v>
      </c>
      <c r="C4" s="46" t="s">
        <v>136</v>
      </c>
      <c r="D4" s="46" t="s">
        <v>202</v>
      </c>
      <c r="E4" s="46" t="s">
        <v>34</v>
      </c>
      <c r="F4" s="46" t="s">
        <v>203</v>
      </c>
      <c r="G4" s="46" t="s">
        <v>204</v>
      </c>
      <c r="H4" s="46" t="s">
        <v>179</v>
      </c>
      <c r="I4" s="46" t="s">
        <v>205</v>
      </c>
      <c r="J4" s="46" t="s">
        <v>206</v>
      </c>
      <c r="K4" s="51" t="s">
        <v>207</v>
      </c>
      <c r="L4" s="52">
        <v>32.5</v>
      </c>
      <c r="M4" s="52">
        <v>25</v>
      </c>
      <c r="N4" s="53">
        <v>7.5</v>
      </c>
      <c r="O4" s="46" t="s">
        <v>208</v>
      </c>
      <c r="P4" s="46">
        <v>18774884903</v>
      </c>
      <c r="Q4" s="46" t="s">
        <v>209</v>
      </c>
      <c r="R4" s="56" t="s">
        <v>210</v>
      </c>
      <c r="S4" s="46" t="s">
        <v>202</v>
      </c>
      <c r="T4" s="46" t="s">
        <v>211</v>
      </c>
      <c r="U4" s="55" t="s">
        <v>212</v>
      </c>
      <c r="V4" s="55" t="s">
        <v>46</v>
      </c>
      <c r="W4" s="55" t="s">
        <v>46</v>
      </c>
      <c r="X4" s="59">
        <v>0.75829999999999997</v>
      </c>
      <c r="Y4" s="62"/>
    </row>
    <row r="5" spans="1:25" s="1" customFormat="1" ht="94.5" x14ac:dyDescent="0.15">
      <c r="A5" s="3">
        <f t="shared" si="0"/>
        <v>2</v>
      </c>
      <c r="B5" s="194" t="s">
        <v>1683</v>
      </c>
      <c r="C5" s="4" t="s">
        <v>215</v>
      </c>
      <c r="D5" s="4" t="s">
        <v>370</v>
      </c>
      <c r="E5" s="4" t="s">
        <v>81</v>
      </c>
      <c r="F5" s="4" t="s">
        <v>371</v>
      </c>
      <c r="G5" s="4" t="s">
        <v>372</v>
      </c>
      <c r="H5" s="4" t="s">
        <v>179</v>
      </c>
      <c r="I5" s="4" t="s">
        <v>373</v>
      </c>
      <c r="J5" s="4" t="s">
        <v>248</v>
      </c>
      <c r="K5" s="8" t="s">
        <v>374</v>
      </c>
      <c r="L5" s="10">
        <v>78</v>
      </c>
      <c r="M5" s="10">
        <v>60</v>
      </c>
      <c r="N5" s="10">
        <v>18</v>
      </c>
      <c r="O5" s="4" t="s">
        <v>375</v>
      </c>
      <c r="P5" s="54">
        <v>15605033366</v>
      </c>
      <c r="Q5" s="4" t="s">
        <v>376</v>
      </c>
      <c r="R5" s="17" t="s">
        <v>377</v>
      </c>
      <c r="S5" s="4" t="s">
        <v>370</v>
      </c>
      <c r="T5" s="4" t="s">
        <v>378</v>
      </c>
      <c r="U5" s="14" t="s">
        <v>379</v>
      </c>
      <c r="V5" s="14" t="s">
        <v>46</v>
      </c>
      <c r="W5" s="14" t="s">
        <v>61</v>
      </c>
      <c r="X5" s="16" t="s">
        <v>77</v>
      </c>
      <c r="Y5" s="19" t="s">
        <v>1684</v>
      </c>
    </row>
    <row r="6" spans="1:25" s="38" customFormat="1" ht="121.5" x14ac:dyDescent="0.15">
      <c r="A6" s="45">
        <f t="shared" si="0"/>
        <v>3</v>
      </c>
      <c r="B6" s="47" t="s">
        <v>1685</v>
      </c>
      <c r="C6" s="46" t="s">
        <v>382</v>
      </c>
      <c r="D6" s="46" t="s">
        <v>394</v>
      </c>
      <c r="E6" s="46" t="s">
        <v>138</v>
      </c>
      <c r="F6" s="46" t="s">
        <v>395</v>
      </c>
      <c r="G6" s="46" t="s">
        <v>256</v>
      </c>
      <c r="H6" s="46" t="s">
        <v>179</v>
      </c>
      <c r="I6" s="46" t="s">
        <v>396</v>
      </c>
      <c r="J6" s="46" t="s">
        <v>397</v>
      </c>
      <c r="K6" s="51" t="s">
        <v>398</v>
      </c>
      <c r="L6" s="52">
        <v>34.32</v>
      </c>
      <c r="M6" s="52">
        <v>26.4</v>
      </c>
      <c r="N6" s="53">
        <v>7.92</v>
      </c>
      <c r="O6" s="46" t="s">
        <v>399</v>
      </c>
      <c r="P6" s="195" t="s">
        <v>400</v>
      </c>
      <c r="Q6" s="46" t="s">
        <v>401</v>
      </c>
      <c r="R6" s="56" t="s">
        <v>402</v>
      </c>
      <c r="S6" s="46" t="s">
        <v>394</v>
      </c>
      <c r="T6" s="46" t="s">
        <v>403</v>
      </c>
      <c r="U6" s="55" t="s">
        <v>404</v>
      </c>
      <c r="V6" s="60" t="s">
        <v>46</v>
      </c>
      <c r="W6" s="60" t="s">
        <v>61</v>
      </c>
      <c r="X6" s="61">
        <v>0.42649999999999999</v>
      </c>
      <c r="Y6" s="45"/>
    </row>
    <row r="7" spans="1:25" s="2" customFormat="1" ht="189" x14ac:dyDescent="0.15">
      <c r="A7" s="3">
        <f t="shared" si="0"/>
        <v>4</v>
      </c>
      <c r="B7" s="4" t="s">
        <v>697</v>
      </c>
      <c r="C7" s="4" t="s">
        <v>698</v>
      </c>
      <c r="D7" s="4" t="s">
        <v>699</v>
      </c>
      <c r="E7" s="4" t="s">
        <v>34</v>
      </c>
      <c r="F7" s="4" t="s">
        <v>700</v>
      </c>
      <c r="G7" s="4" t="s">
        <v>701</v>
      </c>
      <c r="H7" s="4" t="s">
        <v>179</v>
      </c>
      <c r="I7" s="4" t="s">
        <v>257</v>
      </c>
      <c r="J7" s="4" t="s">
        <v>702</v>
      </c>
      <c r="K7" s="12" t="s">
        <v>703</v>
      </c>
      <c r="L7" s="4">
        <v>48.4</v>
      </c>
      <c r="M7" s="4">
        <v>37.299999999999997</v>
      </c>
      <c r="N7" s="10">
        <v>11.1</v>
      </c>
      <c r="O7" s="4" t="s">
        <v>704</v>
      </c>
      <c r="P7" s="4">
        <v>18621092800</v>
      </c>
      <c r="Q7" s="4" t="s">
        <v>705</v>
      </c>
      <c r="R7" s="57" t="s">
        <v>706</v>
      </c>
      <c r="S7" s="4" t="s">
        <v>699</v>
      </c>
      <c r="T7" s="4" t="s">
        <v>707</v>
      </c>
      <c r="U7" s="14" t="s">
        <v>708</v>
      </c>
      <c r="V7" s="14" t="s">
        <v>46</v>
      </c>
      <c r="W7" s="14" t="s">
        <v>46</v>
      </c>
      <c r="X7" s="18">
        <v>0.97119999999999995</v>
      </c>
      <c r="Y7" s="3"/>
    </row>
    <row r="8" spans="1:25" s="38" customFormat="1" ht="54" x14ac:dyDescent="0.15">
      <c r="A8" s="45">
        <f t="shared" si="0"/>
        <v>5</v>
      </c>
      <c r="B8" s="46" t="s">
        <v>1139</v>
      </c>
      <c r="C8" s="46" t="s">
        <v>1069</v>
      </c>
      <c r="D8" s="46" t="s">
        <v>1140</v>
      </c>
      <c r="E8" s="46" t="s">
        <v>138</v>
      </c>
      <c r="F8" s="46" t="s">
        <v>1141</v>
      </c>
      <c r="G8" s="46" t="s">
        <v>191</v>
      </c>
      <c r="H8" s="46" t="s">
        <v>179</v>
      </c>
      <c r="I8" s="46" t="s">
        <v>192</v>
      </c>
      <c r="J8" s="46" t="s">
        <v>168</v>
      </c>
      <c r="K8" s="51" t="s">
        <v>1142</v>
      </c>
      <c r="L8" s="52">
        <v>221</v>
      </c>
      <c r="M8" s="52">
        <v>171</v>
      </c>
      <c r="N8" s="53">
        <v>50</v>
      </c>
      <c r="O8" s="46" t="s">
        <v>1143</v>
      </c>
      <c r="P8" s="46">
        <v>13901870255</v>
      </c>
      <c r="Q8" s="46" t="s">
        <v>1144</v>
      </c>
      <c r="R8" s="56" t="s">
        <v>1145</v>
      </c>
      <c r="S8" s="46" t="s">
        <v>1140</v>
      </c>
      <c r="T8" s="46" t="s">
        <v>1146</v>
      </c>
      <c r="U8" s="55" t="s">
        <v>1147</v>
      </c>
      <c r="V8" s="55" t="s">
        <v>46</v>
      </c>
      <c r="W8" s="55" t="s">
        <v>1080</v>
      </c>
      <c r="X8" s="62" t="s">
        <v>77</v>
      </c>
      <c r="Y8" s="45"/>
    </row>
    <row r="9" spans="1:25" s="38" customFormat="1" ht="108" x14ac:dyDescent="0.15">
      <c r="A9" s="45">
        <f t="shared" si="0"/>
        <v>6</v>
      </c>
      <c r="B9" s="46" t="s">
        <v>1192</v>
      </c>
      <c r="C9" s="46" t="s">
        <v>1069</v>
      </c>
      <c r="D9" s="46" t="s">
        <v>1193</v>
      </c>
      <c r="E9" s="46" t="s">
        <v>34</v>
      </c>
      <c r="F9" s="46" t="s">
        <v>1194</v>
      </c>
      <c r="G9" s="46" t="s">
        <v>1195</v>
      </c>
      <c r="H9" s="46" t="s">
        <v>179</v>
      </c>
      <c r="I9" s="46" t="s">
        <v>1196</v>
      </c>
      <c r="J9" s="46" t="s">
        <v>1197</v>
      </c>
      <c r="K9" s="51" t="s">
        <v>1198</v>
      </c>
      <c r="L9" s="52">
        <v>45</v>
      </c>
      <c r="M9" s="52">
        <v>35</v>
      </c>
      <c r="N9" s="53">
        <v>10</v>
      </c>
      <c r="O9" s="46" t="s">
        <v>1199</v>
      </c>
      <c r="P9" s="55">
        <v>18817580807</v>
      </c>
      <c r="Q9" s="46" t="s">
        <v>1200</v>
      </c>
      <c r="R9" s="56" t="s">
        <v>1201</v>
      </c>
      <c r="S9" s="46" t="s">
        <v>1193</v>
      </c>
      <c r="T9" s="46" t="s">
        <v>1202</v>
      </c>
      <c r="U9" s="55" t="s">
        <v>1203</v>
      </c>
      <c r="V9" s="55" t="s">
        <v>46</v>
      </c>
      <c r="W9" s="55" t="s">
        <v>1080</v>
      </c>
      <c r="X9" s="62" t="s">
        <v>77</v>
      </c>
      <c r="Y9" s="45"/>
    </row>
  </sheetData>
  <mergeCells count="1">
    <mergeCell ref="A1:U1"/>
  </mergeCells>
  <phoneticPr fontId="34" type="noConversion"/>
  <dataValidations count="3">
    <dataValidation allowBlank="1" showInputMessage="1" sqref="I1:I7 I9:I1048576" xr:uid="{00000000-0002-0000-0400-000000000000}"/>
    <dataValidation type="list" errorStyle="information" allowBlank="1" showInputMessage="1" showErrorMessage="1" errorTitle="请选择" error="请选择社会团体,基金会,民办非企业,企业中的一类。" sqref="E1 E3:E1048576" xr:uid="{00000000-0002-0000-0400-000001000000}">
      <formula1>"社会团体,基金会,民办非企业,企业"</formula1>
    </dataValidation>
    <dataValidation type="list" errorStyle="information" allowBlank="1" showInputMessage="1" showErrorMessage="1" errorTitle="请注意" error="请选择”对口帮扶类“或”对口合作类“中的一种。" sqref="H1 H3:H1048576" xr:uid="{00000000-0002-0000-0400-000002000000}">
      <formula1>"对口帮扶,对口合作"</formula1>
    </dataValidation>
  </dataValidations>
  <hyperlinks>
    <hyperlink ref="R4" r:id="rId1" xr:uid="{00000000-0004-0000-0400-000000000000}"/>
    <hyperlink ref="R6" r:id="rId2" xr:uid="{00000000-0004-0000-0400-000001000000}"/>
    <hyperlink ref="R7" r:id="rId3" xr:uid="{00000000-0004-0000-0400-000002000000}"/>
    <hyperlink ref="R8" r:id="rId4" xr:uid="{00000000-0004-0000-0400-000003000000}"/>
    <hyperlink ref="R9" r:id="rId5" xr:uid="{00000000-0004-0000-0400-000004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11"/>
  <sheetViews>
    <sheetView topLeftCell="A8" workbookViewId="0">
      <selection activeCell="A11" sqref="A11:XFD11"/>
    </sheetView>
  </sheetViews>
  <sheetFormatPr defaultColWidth="9" defaultRowHeight="13.5" x14ac:dyDescent="0.15"/>
  <sheetData>
    <row r="3" spans="1:22" s="1" customFormat="1" ht="230.25" customHeight="1" x14ac:dyDescent="0.15">
      <c r="A3" s="3">
        <f>ROW()-3</f>
        <v>0</v>
      </c>
      <c r="B3" s="4" t="s">
        <v>136</v>
      </c>
      <c r="C3" s="4" t="s">
        <v>202</v>
      </c>
      <c r="D3" s="4" t="s">
        <v>34</v>
      </c>
      <c r="E3" s="4" t="s">
        <v>203</v>
      </c>
      <c r="F3" s="4" t="s">
        <v>204</v>
      </c>
      <c r="G3" s="4" t="s">
        <v>205</v>
      </c>
      <c r="H3" s="4" t="s">
        <v>206</v>
      </c>
      <c r="I3" s="8" t="s">
        <v>207</v>
      </c>
      <c r="J3" s="9">
        <v>32.5</v>
      </c>
      <c r="K3" s="10">
        <v>25</v>
      </c>
      <c r="L3" s="10">
        <v>7.5</v>
      </c>
      <c r="M3" s="13">
        <f t="shared" ref="M3:M11" si="0">IF(K3*0.3&gt;L3,L3,K3*0.3)</f>
        <v>7.5</v>
      </c>
      <c r="N3" s="14" t="s">
        <v>46</v>
      </c>
      <c r="O3" s="14" t="s">
        <v>46</v>
      </c>
      <c r="P3" s="15">
        <v>0.75829999999999997</v>
      </c>
      <c r="Q3" s="19" t="s">
        <v>63</v>
      </c>
      <c r="R3" s="20" t="s">
        <v>213</v>
      </c>
      <c r="S3" s="21"/>
      <c r="U3" s="32">
        <f>J3-K3-L3</f>
        <v>0</v>
      </c>
      <c r="V3" s="33">
        <f t="shared" ref="V3:V11" si="1">K3*0.3-L3</f>
        <v>0</v>
      </c>
    </row>
    <row r="4" spans="1:22" s="2" customFormat="1" ht="409.5" x14ac:dyDescent="0.15">
      <c r="A4" s="3">
        <f>ROW()-3</f>
        <v>1</v>
      </c>
      <c r="B4" s="4" t="s">
        <v>215</v>
      </c>
      <c r="C4" s="4" t="s">
        <v>288</v>
      </c>
      <c r="D4" s="4" t="s">
        <v>34</v>
      </c>
      <c r="E4" s="4" t="s">
        <v>289</v>
      </c>
      <c r="F4" s="4" t="s">
        <v>191</v>
      </c>
      <c r="G4" s="4" t="s">
        <v>97</v>
      </c>
      <c r="H4" s="4" t="s">
        <v>290</v>
      </c>
      <c r="I4" s="8" t="s">
        <v>291</v>
      </c>
      <c r="J4" s="10">
        <v>28</v>
      </c>
      <c r="K4" s="10">
        <v>21.54</v>
      </c>
      <c r="L4" s="10">
        <v>6.46</v>
      </c>
      <c r="M4" s="13">
        <f t="shared" si="0"/>
        <v>6.46</v>
      </c>
      <c r="N4" s="14" t="s">
        <v>46</v>
      </c>
      <c r="O4" s="14" t="s">
        <v>61</v>
      </c>
      <c r="P4" s="15" t="s">
        <v>297</v>
      </c>
      <c r="Q4" s="19" t="s">
        <v>47</v>
      </c>
      <c r="R4" s="20" t="s">
        <v>259</v>
      </c>
      <c r="S4" s="21"/>
      <c r="T4" s="1"/>
      <c r="U4" s="32">
        <f>J4-K4-L4</f>
        <v>0</v>
      </c>
      <c r="V4" s="33">
        <f t="shared" si="1"/>
        <v>1.9999999999997797E-3</v>
      </c>
    </row>
    <row r="5" spans="1:22" s="1" customFormat="1" ht="409.5" x14ac:dyDescent="0.15">
      <c r="A5" s="5">
        <f>ROW()-4</f>
        <v>1</v>
      </c>
      <c r="B5" s="4" t="s">
        <v>215</v>
      </c>
      <c r="C5" s="4" t="s">
        <v>370</v>
      </c>
      <c r="D5" s="4" t="s">
        <v>81</v>
      </c>
      <c r="E5" s="4" t="s">
        <v>371</v>
      </c>
      <c r="F5" s="4" t="s">
        <v>372</v>
      </c>
      <c r="G5" s="4" t="s">
        <v>373</v>
      </c>
      <c r="H5" s="4" t="s">
        <v>248</v>
      </c>
      <c r="I5" s="8" t="s">
        <v>374</v>
      </c>
      <c r="J5" s="10">
        <v>78</v>
      </c>
      <c r="K5" s="10">
        <v>60</v>
      </c>
      <c r="L5" s="10">
        <v>18</v>
      </c>
      <c r="M5" s="13">
        <f t="shared" si="0"/>
        <v>18</v>
      </c>
      <c r="N5" s="14" t="s">
        <v>46</v>
      </c>
      <c r="O5" s="14" t="s">
        <v>61</v>
      </c>
      <c r="P5" s="16" t="s">
        <v>77</v>
      </c>
      <c r="Q5" s="16" t="s">
        <v>63</v>
      </c>
      <c r="R5" s="22" t="s">
        <v>380</v>
      </c>
      <c r="S5" s="23"/>
      <c r="U5" s="34"/>
      <c r="V5" s="33">
        <f t="shared" si="1"/>
        <v>0</v>
      </c>
    </row>
    <row r="6" spans="1:22" s="2" customFormat="1" ht="131.25" customHeight="1" x14ac:dyDescent="0.15">
      <c r="A6" s="3">
        <f>ROW()-3</f>
        <v>3</v>
      </c>
      <c r="B6" s="4" t="s">
        <v>382</v>
      </c>
      <c r="C6" s="4" t="s">
        <v>394</v>
      </c>
      <c r="D6" s="4" t="s">
        <v>138</v>
      </c>
      <c r="E6" s="4" t="s">
        <v>395</v>
      </c>
      <c r="F6" s="4" t="s">
        <v>256</v>
      </c>
      <c r="G6" s="4" t="s">
        <v>396</v>
      </c>
      <c r="H6" s="4" t="s">
        <v>397</v>
      </c>
      <c r="I6" s="8" t="s">
        <v>398</v>
      </c>
      <c r="J6" s="9">
        <v>34.32</v>
      </c>
      <c r="K6" s="9">
        <v>26.4</v>
      </c>
      <c r="L6" s="10">
        <v>7.92</v>
      </c>
      <c r="M6" s="13">
        <f t="shared" si="0"/>
        <v>7.919999999999999</v>
      </c>
      <c r="N6" s="17" t="s">
        <v>46</v>
      </c>
      <c r="O6" s="17" t="s">
        <v>61</v>
      </c>
      <c r="P6" s="18">
        <v>0.42649999999999999</v>
      </c>
      <c r="Q6" s="3" t="s">
        <v>63</v>
      </c>
      <c r="R6" s="24" t="s">
        <v>241</v>
      </c>
      <c r="S6" s="25"/>
      <c r="U6" s="32">
        <f>J6-K6-L6</f>
        <v>0</v>
      </c>
      <c r="V6" s="33">
        <f t="shared" si="1"/>
        <v>0</v>
      </c>
    </row>
    <row r="7" spans="1:22" s="2" customFormat="1" ht="118.5" customHeight="1" x14ac:dyDescent="0.15">
      <c r="A7" s="3">
        <f>ROW()-3</f>
        <v>4</v>
      </c>
      <c r="B7" s="4" t="s">
        <v>531</v>
      </c>
      <c r="C7" s="4" t="s">
        <v>555</v>
      </c>
      <c r="D7" s="4" t="s">
        <v>34</v>
      </c>
      <c r="E7" s="4" t="s">
        <v>556</v>
      </c>
      <c r="F7" s="4" t="s">
        <v>557</v>
      </c>
      <c r="G7" s="4" t="s">
        <v>257</v>
      </c>
      <c r="H7" s="4" t="s">
        <v>486</v>
      </c>
      <c r="I7" s="11" t="s">
        <v>558</v>
      </c>
      <c r="J7" s="9">
        <v>10.69</v>
      </c>
      <c r="K7" s="9">
        <v>8.2899999999999991</v>
      </c>
      <c r="L7" s="10">
        <v>2.4</v>
      </c>
      <c r="M7" s="13">
        <f t="shared" si="0"/>
        <v>2.4</v>
      </c>
      <c r="N7" s="14" t="s">
        <v>46</v>
      </c>
      <c r="O7" s="14" t="s">
        <v>46</v>
      </c>
      <c r="P7" s="3" t="s">
        <v>77</v>
      </c>
      <c r="Q7" s="3" t="s">
        <v>564</v>
      </c>
      <c r="R7" s="26" t="s">
        <v>565</v>
      </c>
      <c r="S7" s="27"/>
      <c r="V7" s="33">
        <f t="shared" si="1"/>
        <v>8.6999999999999744E-2</v>
      </c>
    </row>
    <row r="8" spans="1:22" s="2" customFormat="1" ht="200.25" customHeight="1" x14ac:dyDescent="0.15">
      <c r="A8" s="3">
        <f>ROW()-3</f>
        <v>5</v>
      </c>
      <c r="B8" s="4" t="s">
        <v>698</v>
      </c>
      <c r="C8" s="4" t="s">
        <v>699</v>
      </c>
      <c r="D8" s="4" t="s">
        <v>34</v>
      </c>
      <c r="E8" s="4" t="s">
        <v>700</v>
      </c>
      <c r="F8" s="4" t="s">
        <v>701</v>
      </c>
      <c r="G8" s="4" t="s">
        <v>257</v>
      </c>
      <c r="H8" s="4" t="s">
        <v>702</v>
      </c>
      <c r="I8" s="12" t="s">
        <v>703</v>
      </c>
      <c r="J8" s="4">
        <v>48.4</v>
      </c>
      <c r="K8" s="4">
        <v>37.299999999999997</v>
      </c>
      <c r="L8" s="10">
        <v>11.1</v>
      </c>
      <c r="M8" s="13">
        <f t="shared" si="0"/>
        <v>11.1</v>
      </c>
      <c r="N8" s="14" t="s">
        <v>46</v>
      </c>
      <c r="O8" s="14" t="s">
        <v>46</v>
      </c>
      <c r="P8" s="18">
        <v>0.97119999999999995</v>
      </c>
      <c r="Q8" s="3" t="s">
        <v>709</v>
      </c>
      <c r="R8" s="28" t="s">
        <v>710</v>
      </c>
      <c r="S8" s="29"/>
      <c r="U8" s="2">
        <f>J8-K8-L8</f>
        <v>0</v>
      </c>
      <c r="V8" s="33">
        <f t="shared" si="1"/>
        <v>8.9999999999999858E-2</v>
      </c>
    </row>
    <row r="9" spans="1:22" s="2" customFormat="1" ht="99" customHeight="1" x14ac:dyDescent="0.15">
      <c r="A9" s="6">
        <f>ROW()-4</f>
        <v>5</v>
      </c>
      <c r="B9" s="4" t="s">
        <v>1069</v>
      </c>
      <c r="C9" s="4" t="s">
        <v>1140</v>
      </c>
      <c r="D9" s="4" t="s">
        <v>138</v>
      </c>
      <c r="E9" s="4" t="s">
        <v>1141</v>
      </c>
      <c r="F9" s="4" t="s">
        <v>191</v>
      </c>
      <c r="G9" s="4" t="s">
        <v>192</v>
      </c>
      <c r="H9" s="4" t="s">
        <v>168</v>
      </c>
      <c r="I9" s="8" t="s">
        <v>1142</v>
      </c>
      <c r="J9" s="9">
        <v>221</v>
      </c>
      <c r="K9" s="9">
        <v>171</v>
      </c>
      <c r="L9" s="10">
        <v>50</v>
      </c>
      <c r="M9" s="13">
        <f t="shared" si="0"/>
        <v>50</v>
      </c>
      <c r="N9" s="14" t="s">
        <v>46</v>
      </c>
      <c r="O9" s="14" t="s">
        <v>1080</v>
      </c>
      <c r="P9" s="19" t="s">
        <v>77</v>
      </c>
      <c r="Q9" s="19" t="s">
        <v>63</v>
      </c>
      <c r="R9" s="20" t="s">
        <v>1148</v>
      </c>
      <c r="S9" s="30"/>
      <c r="T9" s="31" t="s">
        <v>1149</v>
      </c>
      <c r="U9" s="32">
        <f>J9-K9-L9</f>
        <v>0</v>
      </c>
      <c r="V9" s="33">
        <f t="shared" si="1"/>
        <v>1.2999999999999972</v>
      </c>
    </row>
    <row r="10" spans="1:22" s="2" customFormat="1" ht="129" customHeight="1" x14ac:dyDescent="0.15">
      <c r="A10" s="7">
        <f>ROW()-7</f>
        <v>3</v>
      </c>
      <c r="B10" s="4" t="s">
        <v>1069</v>
      </c>
      <c r="C10" s="4" t="s">
        <v>1193</v>
      </c>
      <c r="D10" s="4" t="s">
        <v>34</v>
      </c>
      <c r="E10" s="4" t="s">
        <v>1194</v>
      </c>
      <c r="F10" s="4" t="s">
        <v>1195</v>
      </c>
      <c r="G10" s="4" t="s">
        <v>1196</v>
      </c>
      <c r="H10" s="4" t="s">
        <v>1197</v>
      </c>
      <c r="I10" s="8" t="s">
        <v>1198</v>
      </c>
      <c r="J10" s="9">
        <v>45</v>
      </c>
      <c r="K10" s="9">
        <v>35</v>
      </c>
      <c r="L10" s="10">
        <v>10</v>
      </c>
      <c r="M10" s="13">
        <f t="shared" si="0"/>
        <v>10</v>
      </c>
      <c r="N10" s="14" t="s">
        <v>46</v>
      </c>
      <c r="O10" s="14" t="s">
        <v>1080</v>
      </c>
      <c r="P10" s="19" t="s">
        <v>77</v>
      </c>
      <c r="Q10" s="19" t="s">
        <v>63</v>
      </c>
      <c r="R10" s="20" t="s">
        <v>1686</v>
      </c>
      <c r="S10" s="21"/>
      <c r="U10" s="32">
        <f>J10-K10-L10</f>
        <v>0</v>
      </c>
      <c r="V10" s="33">
        <f t="shared" si="1"/>
        <v>0.5</v>
      </c>
    </row>
    <row r="11" spans="1:22" s="1" customFormat="1" ht="145.5" customHeight="1" x14ac:dyDescent="0.15">
      <c r="A11" s="7">
        <f>ROW()-7</f>
        <v>4</v>
      </c>
      <c r="B11" s="4" t="s">
        <v>1218</v>
      </c>
      <c r="C11" s="4" t="s">
        <v>1271</v>
      </c>
      <c r="D11" s="4" t="s">
        <v>34</v>
      </c>
      <c r="E11" s="4" t="s">
        <v>1272</v>
      </c>
      <c r="F11" s="4" t="s">
        <v>256</v>
      </c>
      <c r="G11" s="4" t="s">
        <v>1281</v>
      </c>
      <c r="H11" s="4" t="s">
        <v>39</v>
      </c>
      <c r="I11" s="8" t="s">
        <v>1282</v>
      </c>
      <c r="J11" s="9">
        <v>16.899999999999999</v>
      </c>
      <c r="K11" s="9">
        <v>13</v>
      </c>
      <c r="L11" s="10">
        <v>3.9</v>
      </c>
      <c r="M11" s="13">
        <f t="shared" si="0"/>
        <v>3.9</v>
      </c>
      <c r="N11" s="14" t="s">
        <v>46</v>
      </c>
      <c r="O11" s="14" t="s">
        <v>46</v>
      </c>
      <c r="P11" s="15">
        <v>0.8498</v>
      </c>
      <c r="Q11" s="19" t="s">
        <v>47</v>
      </c>
      <c r="R11" s="20" t="s">
        <v>869</v>
      </c>
      <c r="S11" s="21"/>
      <c r="U11" s="34">
        <f>J11-K11-L11</f>
        <v>0</v>
      </c>
      <c r="V11" s="33">
        <f t="shared" si="1"/>
        <v>0</v>
      </c>
    </row>
  </sheetData>
  <phoneticPr fontId="34" type="noConversion"/>
  <dataValidations count="2">
    <dataValidation allowBlank="1" showInputMessage="1" sqref="G3:G8 G10:G11" xr:uid="{00000000-0002-0000-0500-000000000000}"/>
    <dataValidation type="list" errorStyle="information" allowBlank="1" showInputMessage="1" showErrorMessage="1" errorTitle="请选择" error="请选择社会团体,基金会,民办非企业,企业中的一类。" sqref="D3:D11" xr:uid="{00000000-0002-0000-0500-000001000000}">
      <formula1>"社会团体,基金会,民办非企业,企业"</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命名范围</vt:lpstr>
      </vt:variant>
      <vt:variant>
        <vt:i4>4</vt:i4>
      </vt:variant>
    </vt:vector>
  </HeadingPairs>
  <TitlesOfParts>
    <vt:vector size="10" baseType="lpstr">
      <vt:lpstr>申请汇总表-总表</vt:lpstr>
      <vt:lpstr>申请汇总表-定稿</vt:lpstr>
      <vt:lpstr>申请汇总表0127</vt:lpstr>
      <vt:lpstr>申请汇总表-A&amp;B</vt:lpstr>
      <vt:lpstr>申请表汇总-革命老区</vt:lpstr>
      <vt:lpstr>Sheet2</vt:lpstr>
      <vt:lpstr>申请汇总表0127!Print_Area</vt:lpstr>
      <vt:lpstr>'申请汇总表-A&amp;B'!Print_Area</vt:lpstr>
      <vt:lpstr>'申请汇总表-定稿'!Print_Area</vt:lpstr>
      <vt:lpstr>'申请汇总表-总表'!Print_Area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lumengqi2025@outlook.com</cp:lastModifiedBy>
  <cp:lastPrinted>2026-01-30T05:51:28Z</cp:lastPrinted>
  <dcterms:created xsi:type="dcterms:W3CDTF">2021-04-09T00:43:00Z</dcterms:created>
  <dcterms:modified xsi:type="dcterms:W3CDTF">2026-01-30T05:51:39Z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2FB4D110BD5B4DD78CFC92C737DA1439_13</vt:lpwstr>
  </property>
  <property fmtid="{D5CDD505-2E9C-101B-9397-08002B2CF9AE}" pid="4" name="CalculationRule">
    <vt:i4>0</vt:i4>
  </property>
</Properties>
</file>